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70" firstSheet="1" activeTab="4"/>
  </bookViews>
  <sheets>
    <sheet name="SAŽETAK " sheetId="1" r:id="rId1"/>
    <sheet name="RAČUN PRIHODA I RASHODA" sheetId="7" r:id="rId2"/>
    <sheet name="Rashodi -funkcijska" sheetId="9" r:id="rId3"/>
    <sheet name="POSEBNI_DIO_" sheetId="3" r:id="rId4"/>
    <sheet name="KONTROLNA TABLICA" sheetId="10" r:id="rId5"/>
  </sheets>
  <definedNames>
    <definedName name="_xlnm.Print_Area" localSheetId="4">'KONTROLNA TABLICA'!$A$241:$G$263</definedName>
    <definedName name="_xlnm.Print_Area" localSheetId="3">POSEBNI_DIO_!$A$1:$D$233</definedName>
    <definedName name="_xlnm.Print_Area" localSheetId="1">'RAČUN PRIHODA I RASHODA'!$A$1:$H$178</definedName>
    <definedName name="_xlnm.Print_Area" localSheetId="0">'SAŽETAK '!$A$1:$K$23</definedName>
  </definedNames>
  <calcPr calcId="144525"/>
</workbook>
</file>

<file path=xl/sharedStrings.xml><?xml version="1.0" encoding="utf-8"?>
<sst xmlns="http://schemas.openxmlformats.org/spreadsheetml/2006/main" count="919" uniqueCount="359">
  <si>
    <t>POLUGODIŠNJI IZVJEŠTAJ O IZVRŠENJU FINANCIJSKOG PLANA ZA 2023.g.</t>
  </si>
  <si>
    <t>A) SAŽETAK RAČUNA PRIHODA I RASHODA</t>
  </si>
  <si>
    <t xml:space="preserve">PRIHODI/RASHODI TEKUĆA GODINA </t>
  </si>
  <si>
    <t>Izvršenje 2021.</t>
  </si>
  <si>
    <t>Plan 2022.</t>
  </si>
  <si>
    <t>Izvršenje prethodne godine 2022./HRK</t>
  </si>
  <si>
    <t>Izvršenje prethodne godine 2022./EUR</t>
  </si>
  <si>
    <t>Plan tekuće godine</t>
  </si>
  <si>
    <t xml:space="preserve">Izvršenje tekuće godine 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</si>
  <si>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</si>
  <si>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</si>
  <si>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</si>
  <si>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</si>
  <si>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</si>
  <si>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</si>
  <si>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</si>
  <si>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B) SAŽETAK RAČUNA FINANCIRANJA</t>
  </si>
  <si>
    <t xml:space="preserve">RAČUN FINANCIRANJA </t>
  </si>
  <si>
    <t>Izvršenje prethodne godine</t>
  </si>
  <si>
    <t>PRIMICI OD FINANCIJSKE IMOVINE I ZADUŽIVANJA</t>
  </si>
  <si>
    <t>IZDACI ZA FINANCIJSKU IMOVINU I OTPLATE ZAJMOVA</t>
  </si>
  <si>
    <t>NETO FINANCIRANJE</t>
  </si>
  <si>
    <t>C) PRENESENI VIŠAK ILI PRENESENI MANJAK I VIŠEGODIŠNJI PLAN URAVNOTEŽENJA</t>
  </si>
  <si>
    <t>VIŠKOVI/MANJKOVI</t>
  </si>
  <si>
    <t>UKUPAN DONOS VIŠKA / MANJKA IZ PRETHODNE(IH) GODINE</t>
  </si>
  <si>
    <t>VIŠAK / MANJAK IZ PRETHODNE(IH) GODINE KOJI ĆE SE RASPOREDITI / POKRITI</t>
  </si>
  <si>
    <t>VIŠAK / MANJAK + NETO FINANCIRANJE+PRENESENI RAZULTAT</t>
  </si>
  <si>
    <t>Razred</t>
  </si>
  <si>
    <t xml:space="preserve">Skupina/podskupina/odjeljak </t>
  </si>
  <si>
    <t>Izvor</t>
  </si>
  <si>
    <t xml:space="preserve">Naziv </t>
  </si>
  <si>
    <t>Izvršenje prethodne godine /HRK</t>
  </si>
  <si>
    <t>Izvršenje prethodne godine/ EUR</t>
  </si>
  <si>
    <t>Indeks</t>
  </si>
  <si>
    <t>6=5/3*100</t>
  </si>
  <si>
    <t>7=5/4*100</t>
  </si>
  <si>
    <t xml:space="preserve">Prihodi poslovanja </t>
  </si>
  <si>
    <t>Pomoći iz inozemstva i od subjekata unutar općeg proračuna</t>
  </si>
  <si>
    <t>636</t>
  </si>
  <si>
    <t xml:space="preserve">Pomoći proračunskim korisnicima iz proračuna koji im nije nadležan 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</si>
  <si>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</si>
  <si>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</si>
  <si>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</si>
  <si>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</si>
  <si>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POMOĆI</t>
  </si>
  <si>
    <t>Prihodi od upravnih i administrativnih pristojbi, pristojbi po posebnim propisima i nakanda</t>
  </si>
  <si>
    <t>Prihodi po posebnim propisima</t>
  </si>
  <si>
    <t xml:space="preserve">Ostali nespomenuti prihodi </t>
  </si>
  <si>
    <t xml:space="preserve">PRIHOD ZA POSEBNE NAMJENE </t>
  </si>
  <si>
    <t xml:space="preserve">Prihod od imovine </t>
  </si>
  <si>
    <t xml:space="preserve">Prihodi od financijske imovine </t>
  </si>
  <si>
    <t>Prihod od kamata po viđenju</t>
  </si>
  <si>
    <t>Prihodi od prodaje proizvoda i robe te pruženih usluga i prihodi od donacija</t>
  </si>
  <si>
    <t>661</t>
  </si>
  <si>
    <t>Prihodi od prodaje proizvoda i robe te pruženih usluga</t>
  </si>
  <si>
    <t>6615</t>
  </si>
  <si>
    <t>Prihodi od pruženih usluga</t>
  </si>
  <si>
    <t>31</t>
  </si>
  <si>
    <t xml:space="preserve"> Vlastiti prihodi </t>
  </si>
  <si>
    <t>Prihodi iz nadležnog proračuna i od HZZO-a temeljem ugovornih obveza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</si>
  <si>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</si>
  <si>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</si>
  <si>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</si>
  <si>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</si>
  <si>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</si>
  <si>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</si>
  <si>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11</t>
  </si>
  <si>
    <t>Opći prihodi i primici</t>
  </si>
  <si>
    <t>Ukupni prihodi</t>
  </si>
  <si>
    <t>RASHODI POSLOVANJA</t>
  </si>
  <si>
    <t>Plan tekuće godine / EUR</t>
  </si>
  <si>
    <t>Izvršenje tekuće godine / EUR</t>
  </si>
  <si>
    <t>Rashodi poslovanja</t>
  </si>
  <si>
    <t>Rashodi za zaposlene</t>
  </si>
  <si>
    <t>Plaće</t>
  </si>
  <si>
    <t>Plaće za redovan rad</t>
  </si>
  <si>
    <t>312</t>
  </si>
  <si>
    <t xml:space="preserve">Ostali rashodi za zaposlene </t>
  </si>
  <si>
    <t>3121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</si>
  <si>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</si>
  <si>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</si>
  <si>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</si>
  <si>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</si>
  <si>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</si>
  <si>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3212</t>
  </si>
  <si>
    <t>Naknade za prijevoz, za rad na terenu i odvojeni život</t>
  </si>
  <si>
    <t xml:space="preserve">Stručno usavršavanje zaposlenika </t>
  </si>
  <si>
    <t>Naknada za korištenje privatnog automobila u poslovne svrhe</t>
  </si>
  <si>
    <t>Rashodi za materijal i energiju</t>
  </si>
  <si>
    <t>Uredski materijal i ostali materijalni rashodi</t>
  </si>
  <si>
    <t xml:space="preserve">Materijal i sirovine </t>
  </si>
  <si>
    <t xml:space="preserve">Energija </t>
  </si>
  <si>
    <t xml:space="preserve">Materijal i dijelovi za tekuće investicijsko održavanje </t>
  </si>
  <si>
    <t xml:space="preserve">Sitan inventar i auto gume </t>
  </si>
  <si>
    <t xml:space="preserve">Službena radna odjeća i obuća 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</si>
  <si>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</si>
  <si>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</si>
  <si>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</si>
  <si>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</si>
  <si>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</si>
  <si>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</si>
  <si>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3234</t>
  </si>
  <si>
    <t xml:space="preserve">Komunalne usluge </t>
  </si>
  <si>
    <t>3236</t>
  </si>
  <si>
    <t xml:space="preserve">Zdravstvene i veterinarske usluge </t>
  </si>
  <si>
    <t>3237</t>
  </si>
  <si>
    <t xml:space="preserve">Intelektualne i osobne usluge </t>
  </si>
  <si>
    <t>3238</t>
  </si>
  <si>
    <t xml:space="preserve">Računalne usluge </t>
  </si>
  <si>
    <t>3239</t>
  </si>
  <si>
    <t>Ostale usluge</t>
  </si>
  <si>
    <t>329</t>
  </si>
  <si>
    <t>Ostali nespomenuti rashodi poslovanja</t>
  </si>
  <si>
    <t>3294</t>
  </si>
  <si>
    <t xml:space="preserve">Članarina </t>
  </si>
  <si>
    <t>3299</t>
  </si>
  <si>
    <t xml:space="preserve">Financijski rashodi </t>
  </si>
  <si>
    <t>Ostali financijski rashodi</t>
  </si>
  <si>
    <t xml:space="preserve">Bankarske usluge, usluge platnog prometa </t>
  </si>
  <si>
    <t xml:space="preserve">Naknade građanima i kućanstvima </t>
  </si>
  <si>
    <t xml:space="preserve">Pomoć obiteljima i kućanstvima </t>
  </si>
  <si>
    <t xml:space="preserve">Sufinanciranje cijene prijevoza </t>
  </si>
  <si>
    <t>4</t>
  </si>
  <si>
    <t>Rashodi za nabavu nefinancijske imovine</t>
  </si>
  <si>
    <t>42</t>
  </si>
  <si>
    <t>Rashodi za nabavu proizvedene dug. imovine</t>
  </si>
  <si>
    <t>422</t>
  </si>
  <si>
    <t>Postrojenja i oprema</t>
  </si>
  <si>
    <t>4221</t>
  </si>
  <si>
    <t>Uredska oprema i namještaj</t>
  </si>
  <si>
    <t>4222</t>
  </si>
  <si>
    <t>Komunikacijska oprama</t>
  </si>
  <si>
    <t>4223</t>
  </si>
  <si>
    <t xml:space="preserve"> </t>
  </si>
  <si>
    <t>4225</t>
  </si>
  <si>
    <t>Instrumenti , uređaji i strojevi</t>
  </si>
  <si>
    <t>4226</t>
  </si>
  <si>
    <t xml:space="preserve">Sportska i glazbena oprema </t>
  </si>
  <si>
    <t>4227</t>
  </si>
  <si>
    <t>Uređaji i strojevi</t>
  </si>
  <si>
    <t>424</t>
  </si>
  <si>
    <t xml:space="preserve">Knjige, umjetnička djela </t>
  </si>
  <si>
    <t>4241</t>
  </si>
  <si>
    <t xml:space="preserve">Knjige </t>
  </si>
  <si>
    <t>OPĆI PRIHODI I PRIMICI</t>
  </si>
  <si>
    <t>322</t>
  </si>
  <si>
    <t>3221</t>
  </si>
  <si>
    <t>Uredski materijal</t>
  </si>
  <si>
    <t>3222</t>
  </si>
  <si>
    <t>3224</t>
  </si>
  <si>
    <t>Materijal i dijelovi za tekuće i investicijsko održavanje</t>
  </si>
  <si>
    <t xml:space="preserve">Komunikacijska oprema </t>
  </si>
  <si>
    <t>Instrumenti, uređaji i strojevi</t>
  </si>
  <si>
    <t xml:space="preserve">Uređaji, strojevi i oprema </t>
  </si>
  <si>
    <t>Knjige</t>
  </si>
  <si>
    <t>VLASTITI PRIHOD</t>
  </si>
  <si>
    <t>311</t>
  </si>
  <si>
    <t xml:space="preserve">Rashodi za zaposlene </t>
  </si>
  <si>
    <t>3111</t>
  </si>
  <si>
    <t>Službena radna odjeća i obuća</t>
  </si>
  <si>
    <t>Zdravstvene i veterinarske usluge</t>
  </si>
  <si>
    <t>Računalne usluge</t>
  </si>
  <si>
    <t>41</t>
  </si>
  <si>
    <t xml:space="preserve">Sudske pristojbe </t>
  </si>
  <si>
    <t>Zatezne kamate na doprinose</t>
  </si>
  <si>
    <t xml:space="preserve">Tekuće donacije </t>
  </si>
  <si>
    <t>Tekuće donacije u naravi</t>
  </si>
  <si>
    <t xml:space="preserve">POMOĆI IZ DRŽAVNOG PRORAČUNA </t>
  </si>
  <si>
    <t>324</t>
  </si>
  <si>
    <t xml:space="preserve">Naknade ostalih troškova </t>
  </si>
  <si>
    <t>3241</t>
  </si>
  <si>
    <t>52</t>
  </si>
  <si>
    <t xml:space="preserve">POMOĆI IZ ŽUPANIJSKOG PRORAČUNA  </t>
  </si>
  <si>
    <t>Ukupni rashodi</t>
  </si>
  <si>
    <t>I. OPĆI DIO</t>
  </si>
  <si>
    <t xml:space="preserve">A. RAČUN PRIHODA I RASHODA </t>
  </si>
  <si>
    <t>RASHODI PREMA FUNKCIJSKOJ KLASIFIKACIJI</t>
  </si>
  <si>
    <t>BROJČANA OZNAKA I NAZIV</t>
  </si>
  <si>
    <t>5=4/2*100</t>
  </si>
  <si>
    <t>6=4/3*100</t>
  </si>
  <si>
    <t xml:space="preserve">UKUPNO RASHODI </t>
  </si>
  <si>
    <t>09 Obrazovanje</t>
  </si>
  <si>
    <t xml:space="preserve">091 Predškolsko i osnovno obrazovanje </t>
  </si>
  <si>
    <t>096 Dodatne usluge u obrazovanju</t>
  </si>
  <si>
    <t>II. POSEBNI DIO</t>
  </si>
  <si>
    <t>Šifra</t>
  </si>
  <si>
    <t>Naziv</t>
  </si>
  <si>
    <t>4=3/2*100</t>
  </si>
  <si>
    <t xml:space="preserve">P1234 </t>
  </si>
  <si>
    <t xml:space="preserve">OSNOVNO ŠKOLSKO OBRAZOVANJE </t>
  </si>
  <si>
    <t>PROGRAM 3200</t>
  </si>
  <si>
    <t>DECENTRALIZIRANE FUNKCIJE MINIMALNI FINANCIJSKI STANDARD</t>
  </si>
  <si>
    <t xml:space="preserve">AKTIVNOST A123001 </t>
  </si>
  <si>
    <t>REDOVAN PROGRAMSKA DJELATNOST OŠ</t>
  </si>
  <si>
    <t>3211</t>
  </si>
  <si>
    <t xml:space="preserve">Ostale naknade troškova zaposlenima </t>
  </si>
  <si>
    <t xml:space="preserve">Rashodi za materijal i sirovine </t>
  </si>
  <si>
    <t>Energija</t>
  </si>
  <si>
    <t>Službena, radna  i zaštitna odjeća i obuća</t>
  </si>
  <si>
    <t xml:space="preserve">Usluge telefona pošte  prijevoza </t>
  </si>
  <si>
    <t xml:space="preserve">Usluge tekućeg investicijskog održavanja </t>
  </si>
  <si>
    <t xml:space="preserve">Komaunalne usluge </t>
  </si>
  <si>
    <t xml:space="preserve">Intelektualne usluge </t>
  </si>
  <si>
    <t xml:space="preserve">Ostale usluge </t>
  </si>
  <si>
    <t xml:space="preserve">Ostali nespomenuti rashodi poslovanja </t>
  </si>
  <si>
    <t xml:space="preserve">Članarine i norme </t>
  </si>
  <si>
    <t>Financijski rashodi</t>
  </si>
  <si>
    <t xml:space="preserve">Bankarske usluge i usluge platnog prometa </t>
  </si>
  <si>
    <t>AKTIVNOST A320002</t>
  </si>
  <si>
    <t xml:space="preserve">KAPITALNA ULAGANJA U OPREMU-DECENTRALIZIRANA SREDSTVA </t>
  </si>
  <si>
    <t xml:space="preserve">Rashodi za nabavu nefinancijske imovine </t>
  </si>
  <si>
    <t xml:space="preserve">Rashodi za nabavu proizvedene dugotrajne imovine </t>
  </si>
  <si>
    <t xml:space="preserve">Postrojenja i oprema </t>
  </si>
  <si>
    <t>Oprema za održavanje i zaštitu</t>
  </si>
  <si>
    <t>PROGRAM 3201</t>
  </si>
  <si>
    <t xml:space="preserve">ŠIRE JAVNE POTREBE -IZNAD MINIMALNOG STANDARDA </t>
  </si>
  <si>
    <t>A320101</t>
  </si>
  <si>
    <t>SUFINANCIRANJE PRODUŽENOG BORAVKA I CJELODNEVNE NASTAVE</t>
  </si>
  <si>
    <t>Prihodi za posebne namjene</t>
  </si>
  <si>
    <t xml:space="preserve">Ostali rashosi za zaposlene </t>
  </si>
  <si>
    <t xml:space="preserve">Doprinosi na plaće </t>
  </si>
  <si>
    <t xml:space="preserve">Doprinosi za obvezno zdravstveno osiguranje </t>
  </si>
  <si>
    <t xml:space="preserve">Naknade troškova zaposlenima </t>
  </si>
  <si>
    <t xml:space="preserve">Službena putovanja </t>
  </si>
  <si>
    <t xml:space="preserve">Naknade za prijevoz  </t>
  </si>
  <si>
    <t>Aktivnost A320102</t>
  </si>
  <si>
    <t>IZVANNASTAVNE I IZVANŠKOLSKE AKTIVNOSTI</t>
  </si>
  <si>
    <t xml:space="preserve">Sitan inventar </t>
  </si>
  <si>
    <t>Pomoći</t>
  </si>
  <si>
    <t xml:space="preserve">Pomoći iz državnog proračuna </t>
  </si>
  <si>
    <t>Ostale tekuće donacije u naravi</t>
  </si>
  <si>
    <t xml:space="preserve">Pomoći iz županijskog proračuna </t>
  </si>
  <si>
    <t xml:space="preserve">Naknade troškovima osobama izan radnog odnosa </t>
  </si>
  <si>
    <t>Aktivnost A320104</t>
  </si>
  <si>
    <t>NABAVKA UDŽBENIKA I PRIBORA</t>
  </si>
  <si>
    <t>Aktivnost A320105</t>
  </si>
  <si>
    <t>PROMETNI ODGOJ I SIGURNOST U PROMETU-POLIGON</t>
  </si>
  <si>
    <t xml:space="preserve">DIOKLECIJANOVA ŠKRINJICA </t>
  </si>
  <si>
    <t>Aktivnost A320113</t>
  </si>
  <si>
    <t>PROJEKT E ŠKOLE</t>
  </si>
  <si>
    <t>Aktivnost A320114</t>
  </si>
  <si>
    <t xml:space="preserve">VLASTITA I NAMJENSKA SREDSTVA OSNOVNIH ŠKOLA </t>
  </si>
  <si>
    <t>Vlastiti prihodi</t>
  </si>
  <si>
    <t>OSIGURANJE UČENIKA OŠ</t>
  </si>
  <si>
    <t xml:space="preserve">EU PROJEKT S POMOĆNIKOM MOGU BOLJE </t>
  </si>
  <si>
    <t>Aktivnost A320107</t>
  </si>
  <si>
    <t xml:space="preserve">PREHRANA UČENIKA </t>
  </si>
  <si>
    <t>PROGRAM 3202</t>
  </si>
  <si>
    <t>KAPITALNA ULAGANJA U OŠ</t>
  </si>
  <si>
    <t xml:space="preserve">KUPNJA OPREME ZA OSNOVNE ŠKOLE </t>
  </si>
  <si>
    <t>NABAVKA ŠKOLSKE LEKTIRE</t>
  </si>
  <si>
    <t>PROGRAM 3203</t>
  </si>
  <si>
    <t>RASHODI ZA ZAPOSLENE U OŠ</t>
  </si>
  <si>
    <t>Pristojbe i naknade</t>
  </si>
  <si>
    <r>
      <rPr>
        <b/>
        <sz val="12"/>
        <color rgb="FF002060"/>
        <rFont val="Calibri"/>
        <charset val="134"/>
        <scheme val="minor"/>
      </rPr>
      <t>PRIJEDLOG FINANCIJSKOG PLANA ZDRAVSTVENE USTANOVE "ABC"</t>
    </r>
    <r>
      <rPr>
        <b/>
        <sz val="12"/>
        <color indexed="56"/>
        <rFont val="Calibri"/>
        <charset val="134"/>
      </rPr>
      <t xml:space="preserve"> ZA 2020. I  PROJEKCIJA PLANA ZA  2021. I 2022. GODINU</t>
    </r>
  </si>
  <si>
    <t xml:space="preserve">PRIHODI I PRIMICI </t>
  </si>
  <si>
    <t xml:space="preserve">Izvor financiranja 1 Opći prihodi i primici </t>
  </si>
  <si>
    <t xml:space="preserve">Račun prihoda/
primitka </t>
  </si>
  <si>
    <t>Naziv računa</t>
  </si>
  <si>
    <t>Prijedlog plana za 2021.</t>
  </si>
  <si>
    <t>Prijedlog plana za 2022.</t>
  </si>
  <si>
    <t>Prijedlog plana za 2023.</t>
  </si>
  <si>
    <t xml:space="preserve">Prihodi iz nadležnog proračuna za financiranje redovne djelatnosti proračunskih korisnika -  pokriće manjka </t>
  </si>
  <si>
    <t>UKUPNO Izvor financiranja Opći prihodi i primici</t>
  </si>
  <si>
    <t>Izvor financiranja 3 Vlastiti prihodi</t>
  </si>
  <si>
    <t>Prihodi od imovine</t>
  </si>
  <si>
    <t>Prihodi od financijske imovine</t>
  </si>
  <si>
    <t>UKUPNO Izvor financiranja Vlastiti prihodi</t>
  </si>
  <si>
    <t xml:space="preserve">Izvor financiranja 4 Prihodi za posebne namjene </t>
  </si>
  <si>
    <t>Ostali nespomenuti prihodi</t>
  </si>
  <si>
    <t>Prihodi od HZZO-a na temelju ugovornih obveza</t>
  </si>
  <si>
    <t xml:space="preserve">UKUPNO Izvor financiranja Prihodi za posebne namjene </t>
  </si>
  <si>
    <t xml:space="preserve">Izvor financiranja 5 Pomoći </t>
  </si>
  <si>
    <t xml:space="preserve"> Procjena 2005.</t>
  </si>
  <si>
    <t xml:space="preserve"> Procjena 2006.</t>
  </si>
  <si>
    <t>Pomoći od izvanproračunskih korisnika</t>
  </si>
  <si>
    <t>Pomoći proračunskim korisnicima iz proračuna koji im nije nadležan</t>
  </si>
  <si>
    <t>Pomoći temeljem prijenosa EU sredstava</t>
  </si>
  <si>
    <t>UKUPNO Izvor financiranja Pomoći</t>
  </si>
  <si>
    <t xml:space="preserve">Izvor financiranja 6 Donacije </t>
  </si>
  <si>
    <t>Donacije od pravnih i fizičkih osoba izvan općeg proračuna</t>
  </si>
  <si>
    <t>UKUPNO Izvor financiranja Donacije</t>
  </si>
  <si>
    <t>Izvor financiranja 7 Prihodi od nefinancijske imovine i nadoknade šteta s osnova osiguranja</t>
  </si>
  <si>
    <t>Prihodi od prodaje proizvedene dugotrajne imovine</t>
  </si>
  <si>
    <t>Prihodi od prodaje postrojenja i opreme</t>
  </si>
  <si>
    <t>Prihodi od prodaje prijevoznih sredstava</t>
  </si>
  <si>
    <t>UKUPNO Izvor financiranja Prihodi od nefinancijske imovine i nadoknade šteta s osnova osiguranja</t>
  </si>
  <si>
    <t>Sveukupno prihodi</t>
  </si>
  <si>
    <t>RASHODI I IZDACI</t>
  </si>
  <si>
    <t xml:space="preserve">1020 PROGRAM JAVNIH POTREBA U ZDRAVSTU </t>
  </si>
  <si>
    <t>A102011 Djelatnost zdravstvene zaštite</t>
  </si>
  <si>
    <t>Funkcijska klasifikacija: 0731</t>
  </si>
  <si>
    <t>Izvor financiranja  1 Opći prihodi i primici</t>
  </si>
  <si>
    <t>Račun rashoda/ izdatka</t>
  </si>
  <si>
    <t>Nematerijalna imovina</t>
  </si>
  <si>
    <t>Rashodi za nabavu proizvedene dugotrajne imovine</t>
  </si>
  <si>
    <t>Građevinski objekti</t>
  </si>
  <si>
    <t>UKUPNO A/Tpr./Kpr.</t>
  </si>
  <si>
    <t xml:space="preserve">Izvor financiranja  3 Vlastiti prihodi </t>
  </si>
  <si>
    <t>Ostali rashodi</t>
  </si>
  <si>
    <t>Tekuće donacije</t>
  </si>
  <si>
    <t>Knjige, umjetnička djela i ostale izložbene vrijednosti</t>
  </si>
  <si>
    <t>Nematerijalna proizvedena imovina</t>
  </si>
  <si>
    <t>Kamate za primljene kredite i zajmove</t>
  </si>
  <si>
    <t>Naknade građanima i kućanstvima na temelju osiguranja i druge naknade</t>
  </si>
  <si>
    <t>Ostale naknade građanima i kućanstvima iz proračuna</t>
  </si>
  <si>
    <t>Izvor financiranja 6 Donacije</t>
  </si>
  <si>
    <t>Stručno usavršavanje zaposlenika</t>
  </si>
  <si>
    <t>Sitni inventar i auto gume</t>
  </si>
  <si>
    <t>Brojčana oznaka i naziv aktivnosti/tekućeg ili kapitalnog projekta</t>
  </si>
  <si>
    <t xml:space="preserve">Axxxxx3 </t>
  </si>
  <si>
    <t xml:space="preserve"> Plan 200x.</t>
  </si>
  <si>
    <t>Donacije</t>
  </si>
  <si>
    <t>Prihodi od nefinancijske imovine i nadoknade šteta s osnova osiguranja</t>
  </si>
  <si>
    <t>Namjenski primici od zaduživanja</t>
  </si>
  <si>
    <t xml:space="preserve"> Procjena 200x+1.</t>
  </si>
  <si>
    <t xml:space="preserve"> Procjena 200x+2.</t>
  </si>
  <si>
    <t xml:space="preserve">Axxxxx4 </t>
  </si>
  <si>
    <t>Materijal i sirovine</t>
  </si>
  <si>
    <t>Intelektualne i osobne usluge</t>
  </si>
  <si>
    <t xml:space="preserve">Axxxxx5 </t>
  </si>
  <si>
    <t>Zakupnine i najamnine</t>
  </si>
  <si>
    <t xml:space="preserve">Axxxxx6 </t>
  </si>
  <si>
    <t xml:space="preserve">Prijevozna sredstva </t>
  </si>
  <si>
    <t>K102021 Projekt izgradnje i opremanja dnevnih bolnica  i jednodnevne kirurgije</t>
  </si>
  <si>
    <t>Izvor financiranja 5 Pomoći</t>
  </si>
  <si>
    <t>Rashodi za nabavu proizvedene dugotrajne imov.</t>
  </si>
  <si>
    <t>Rashodi za dodatna ulaganja na nef. imovini</t>
  </si>
  <si>
    <t>Dodatna ulaganja na građevinskim objektima</t>
  </si>
  <si>
    <t>K102022 Projekt povećanja energetske učinkovitosti</t>
  </si>
  <si>
    <t>Rashodi za dodatna ulaganja na nefinancijskoj imovini</t>
  </si>
  <si>
    <t xml:space="preserve">K102023 Projekt opremanja nastavnog centra </t>
  </si>
  <si>
    <t xml:space="preserve">RASHODI PO IZVORIMA FINANCIRANJA </t>
  </si>
  <si>
    <t xml:space="preserve">Vlastiti prihodi </t>
  </si>
  <si>
    <t xml:space="preserve">Pomoći </t>
  </si>
  <si>
    <t xml:space="preserve">Donacije </t>
  </si>
  <si>
    <t xml:space="preserve">POKRIĆE MANJKA </t>
  </si>
  <si>
    <t xml:space="preserve">Izvor financiranja 1  Opći prihodi i primici - pokriće manjka </t>
  </si>
  <si>
    <t xml:space="preserve">Rezultat poslovanja </t>
  </si>
  <si>
    <t xml:space="preserve">Manjak prihoda poslovanja </t>
  </si>
  <si>
    <t xml:space="preserve">Sveukupno rashodi tekuće godine </t>
  </si>
  <si>
    <t>Sveukupno rashodi + pokriveni manjak</t>
  </si>
  <si>
    <t>PREGLED UKUPNIH PRIHODA I RASHODA PO IZVORIMA FINANCIRANJA - kontrolna tablica</t>
  </si>
  <si>
    <t>Oznaka IF</t>
  </si>
  <si>
    <t xml:space="preserve">Naziv izvora financiranja </t>
  </si>
  <si>
    <t>2021.</t>
  </si>
  <si>
    <t>2022.</t>
  </si>
  <si>
    <t>2023.</t>
  </si>
  <si>
    <t>2024.</t>
  </si>
  <si>
    <t>2025.</t>
  </si>
  <si>
    <t xml:space="preserve">Opći prihodi i primici </t>
  </si>
  <si>
    <t xml:space="preserve">PRIHODI </t>
  </si>
  <si>
    <t>RASHODI</t>
  </si>
  <si>
    <t xml:space="preserve">RAZLIKA  </t>
  </si>
  <si>
    <t>3</t>
  </si>
  <si>
    <t xml:space="preserve">4 </t>
  </si>
  <si>
    <t xml:space="preserve">Prihodi za posebne namjene </t>
  </si>
  <si>
    <t xml:space="preserve">5 </t>
  </si>
  <si>
    <t xml:space="preserve">Ukupni prihodi </t>
  </si>
</sst>
</file>

<file path=xl/styles.xml><?xml version="1.0" encoding="utf-8"?>
<styleSheet xmlns="http://schemas.openxmlformats.org/spreadsheetml/2006/main">
  <numFmts count="5">
    <numFmt numFmtId="176" formatCode="_ * #,##0_ ;_ * \-#,##0_ ;_ * &quot;-&quot;_ ;_ @_ "/>
    <numFmt numFmtId="42" formatCode="_(&quot;$&quot;* #,##0_);_(&quot;$&quot;* \(#,##0\);_(&quot;$&quot;* &quot;-&quot;_);_(@_)"/>
    <numFmt numFmtId="177" formatCode="_ * #,##0.00_ ;_ * \-#,##0.00_ ;_ * &quot;-&quot;??_ ;_ @_ "/>
    <numFmt numFmtId="44" formatCode="_(&quot;$&quot;* #,##0.00_);_(&quot;$&quot;* \(#,##0.00\);_(&quot;$&quot;* &quot;-&quot;??_);_(@_)"/>
    <numFmt numFmtId="178" formatCode="#,##0&quot; &quot;;[Red]&quot;-&quot;#,##0&quot; &quot;"/>
  </numFmts>
  <fonts count="75">
    <font>
      <sz val="10"/>
      <color rgb="FF000000"/>
      <name val="Arial"/>
      <charset val="134"/>
    </font>
    <font>
      <sz val="12"/>
      <color rgb="FF002060"/>
      <name val="Calibri"/>
      <charset val="134"/>
      <scheme val="minor"/>
    </font>
    <font>
      <b/>
      <sz val="12"/>
      <color rgb="FF002060"/>
      <name val="Calibri"/>
      <charset val="134"/>
      <scheme val="minor"/>
    </font>
    <font>
      <b/>
      <i/>
      <sz val="12"/>
      <color rgb="FF002060"/>
      <name val="Calibri"/>
      <charset val="134"/>
      <scheme val="minor"/>
    </font>
    <font>
      <i/>
      <sz val="12"/>
      <color rgb="FF002060"/>
      <name val="Calibri"/>
      <charset val="134"/>
      <scheme val="minor"/>
    </font>
    <font>
      <b/>
      <sz val="14"/>
      <color rgb="FF002060"/>
      <name val="Calibri"/>
      <charset val="134"/>
      <scheme val="minor"/>
    </font>
    <font>
      <b/>
      <i/>
      <sz val="8"/>
      <color rgb="FF002060"/>
      <name val="Calibri"/>
      <charset val="134"/>
      <scheme val="minor"/>
    </font>
    <font>
      <b/>
      <i/>
      <sz val="12"/>
      <color rgb="FFFF0000"/>
      <name val="Calibri"/>
      <charset val="134"/>
      <scheme val="minor"/>
    </font>
    <font>
      <b/>
      <sz val="8"/>
      <color rgb="FF002060"/>
      <name val="Calibri"/>
      <charset val="134"/>
      <scheme val="minor"/>
    </font>
    <font>
      <b/>
      <i/>
      <sz val="12"/>
      <color rgb="FF002060"/>
      <name val="Calibri"/>
      <charset val="238"/>
      <scheme val="minor"/>
    </font>
    <font>
      <b/>
      <sz val="12"/>
      <color rgb="FF002060"/>
      <name val="Calibri"/>
      <charset val="238"/>
      <scheme val="minor"/>
    </font>
    <font>
      <sz val="12"/>
      <color rgb="FF002060"/>
      <name val="Calibri"/>
      <charset val="238"/>
      <scheme val="minor"/>
    </font>
    <font>
      <sz val="11"/>
      <color rgb="FF000000"/>
      <name val="Calibri"/>
      <charset val="134"/>
    </font>
    <font>
      <i/>
      <sz val="8"/>
      <color rgb="FF000000"/>
      <name val="Calibri"/>
      <charset val="134"/>
    </font>
    <font>
      <sz val="12"/>
      <color rgb="FF000000"/>
      <name val="Calibri"/>
      <charset val="134"/>
    </font>
    <font>
      <b/>
      <sz val="12"/>
      <color rgb="FF002060"/>
      <name val="Calibri"/>
      <charset val="134"/>
    </font>
    <font>
      <sz val="12"/>
      <color rgb="FF002060"/>
      <name val="Calibri"/>
      <charset val="134"/>
    </font>
    <font>
      <b/>
      <sz val="11"/>
      <color rgb="FF002060"/>
      <name val="Calibri"/>
      <charset val="134"/>
    </font>
    <font>
      <b/>
      <sz val="11"/>
      <color rgb="FF002060"/>
      <name val="Calibri"/>
      <charset val="134"/>
      <scheme val="minor"/>
    </font>
    <font>
      <b/>
      <i/>
      <sz val="8"/>
      <color rgb="FF002060"/>
      <name val="Calibri"/>
      <charset val="134"/>
    </font>
    <font>
      <b/>
      <i/>
      <sz val="11"/>
      <color rgb="FF002060"/>
      <name val="Calibri"/>
      <charset val="134"/>
    </font>
    <font>
      <b/>
      <i/>
      <sz val="11"/>
      <color rgb="FF002060"/>
      <name val="Calibri"/>
      <charset val="134"/>
      <scheme val="minor"/>
    </font>
    <font>
      <b/>
      <sz val="11"/>
      <color rgb="FF002060"/>
      <name val="Calibri"/>
      <charset val="238"/>
      <scheme val="minor"/>
    </font>
    <font>
      <sz val="11"/>
      <color rgb="FF002060"/>
      <name val="Arial"/>
      <charset val="238"/>
    </font>
    <font>
      <b/>
      <sz val="11"/>
      <color rgb="FF002060"/>
      <name val="Calibri"/>
      <charset val="238"/>
    </font>
    <font>
      <sz val="11"/>
      <color rgb="FF000000"/>
      <name val="Calibri"/>
      <charset val="134"/>
      <scheme val="minor"/>
    </font>
    <font>
      <b/>
      <sz val="11"/>
      <color rgb="FF000000"/>
      <name val="Calibri"/>
      <charset val="134"/>
      <scheme val="minor"/>
    </font>
    <font>
      <i/>
      <sz val="11"/>
      <color rgb="FF000000"/>
      <name val="Calibri"/>
      <charset val="134"/>
      <scheme val="minor"/>
    </font>
    <font>
      <b/>
      <i/>
      <sz val="11"/>
      <color rgb="FFFF0000"/>
      <name val="Calibri"/>
      <charset val="134"/>
      <scheme val="minor"/>
    </font>
    <font>
      <sz val="11"/>
      <color rgb="FF002060"/>
      <name val="Calibri"/>
      <charset val="134"/>
      <scheme val="minor"/>
    </font>
    <font>
      <b/>
      <i/>
      <sz val="8"/>
      <color rgb="FF002060"/>
      <name val="Calibri"/>
      <charset val="238"/>
      <scheme val="minor"/>
    </font>
    <font>
      <sz val="11"/>
      <color rgb="FF002060"/>
      <name val="Calibri"/>
      <charset val="238"/>
      <scheme val="minor"/>
    </font>
    <font>
      <i/>
      <sz val="11"/>
      <color rgb="FF002060"/>
      <name val="Calibri"/>
      <charset val="238"/>
      <scheme val="minor"/>
    </font>
    <font>
      <b/>
      <i/>
      <u/>
      <sz val="12"/>
      <color rgb="FF002060"/>
      <name val="Calibri"/>
      <charset val="238"/>
      <scheme val="minor"/>
    </font>
    <font>
      <i/>
      <sz val="8"/>
      <color rgb="FF002060"/>
      <name val="Calibri"/>
      <charset val="134"/>
      <scheme val="minor"/>
    </font>
    <font>
      <sz val="11"/>
      <color rgb="FF000000"/>
      <name val="Calibri"/>
      <charset val="238"/>
      <scheme val="minor"/>
    </font>
    <font>
      <i/>
      <sz val="11"/>
      <color rgb="FF002060"/>
      <name val="Calibri"/>
      <charset val="134"/>
      <scheme val="minor"/>
    </font>
    <font>
      <b/>
      <i/>
      <sz val="11"/>
      <color rgb="FF002060"/>
      <name val="Calibri"/>
      <charset val="238"/>
      <scheme val="minor"/>
    </font>
    <font>
      <b/>
      <sz val="11"/>
      <color rgb="FF000000"/>
      <name val="Calibri"/>
      <charset val="238"/>
      <scheme val="minor"/>
    </font>
    <font>
      <b/>
      <i/>
      <sz val="11"/>
      <color theme="3"/>
      <name val="Calibri"/>
      <charset val="134"/>
      <scheme val="minor"/>
    </font>
    <font>
      <b/>
      <i/>
      <sz val="11"/>
      <name val="Calibri"/>
      <charset val="134"/>
      <scheme val="minor"/>
    </font>
    <font>
      <b/>
      <sz val="10"/>
      <color rgb="FF002060"/>
      <name val="Calibri"/>
      <charset val="238"/>
      <scheme val="minor"/>
    </font>
    <font>
      <sz val="10"/>
      <color rgb="FF002060"/>
      <name val="Calibri"/>
      <charset val="238"/>
      <scheme val="minor"/>
    </font>
    <font>
      <b/>
      <sz val="11"/>
      <color rgb="FFFF0000"/>
      <name val="Calibri"/>
      <charset val="134"/>
      <scheme val="minor"/>
    </font>
    <font>
      <b/>
      <sz val="11"/>
      <name val="Calibri"/>
      <charset val="134"/>
      <scheme val="minor"/>
    </font>
    <font>
      <i/>
      <sz val="11"/>
      <name val="Calibri"/>
      <charset val="238"/>
      <scheme val="minor"/>
    </font>
    <font>
      <i/>
      <sz val="11"/>
      <name val="Calibri"/>
      <charset val="134"/>
      <scheme val="minor"/>
    </font>
    <font>
      <sz val="11"/>
      <name val="Calibri"/>
      <charset val="238"/>
      <scheme val="minor"/>
    </font>
    <font>
      <sz val="11"/>
      <name val="Calibri"/>
      <charset val="134"/>
      <scheme val="minor"/>
    </font>
    <font>
      <sz val="12"/>
      <color theme="1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238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0"/>
      <name val="Arial"/>
      <charset val="134"/>
    </font>
    <font>
      <u/>
      <sz val="11"/>
      <color rgb="FF0000FF"/>
      <name val="Calibri"/>
      <charset val="0"/>
      <scheme val="minor"/>
    </font>
    <font>
      <sz val="10"/>
      <color indexed="8"/>
      <name val="MS Sans Serif"/>
      <charset val="238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0"/>
      <color indexed="8"/>
      <name val="Arial"/>
      <charset val="238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2"/>
      <color indexed="56"/>
      <name val="Calibri"/>
      <charset val="134"/>
    </font>
  </fonts>
  <fills count="5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00B0F0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9" tint="0.399975585192419"/>
        <bgColor rgb="FFFFFFFF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799981688894314"/>
        <bgColor rgb="FFFFFFFF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599993896298105"/>
        <bgColor rgb="FFFFFFFF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DEBF7"/>
        <bgColor rgb="FFDDEBF7"/>
      </patternFill>
    </fill>
    <fill>
      <patternFill patternType="solid">
        <fgColor theme="0"/>
        <bgColor rgb="FFDDEBF7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</fills>
  <borders count="6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206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8">
    <xf numFmtId="0" fontId="0" fillId="0" borderId="0"/>
    <xf numFmtId="0" fontId="54" fillId="25" borderId="0" applyNumberFormat="0" applyBorder="0" applyAlignment="0" applyProtection="0">
      <alignment vertical="center"/>
    </xf>
    <xf numFmtId="177" fontId="55" fillId="0" borderId="0" applyFont="0" applyFill="0" applyBorder="0" applyAlignment="0" applyProtection="0">
      <alignment vertical="center"/>
    </xf>
    <xf numFmtId="176" fontId="55" fillId="0" borderId="0" applyFont="0" applyFill="0" applyBorder="0" applyAlignment="0" applyProtection="0">
      <alignment vertical="center"/>
    </xf>
    <xf numFmtId="42" fontId="55" fillId="0" borderId="0" applyFont="0" applyFill="0" applyBorder="0" applyAlignment="0" applyProtection="0">
      <alignment vertical="center"/>
    </xf>
    <xf numFmtId="44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0" fontId="52" fillId="0" borderId="0"/>
    <xf numFmtId="0" fontId="57" fillId="0" borderId="0" applyNumberFormat="0" applyFill="0" applyBorder="0" applyAlignment="0" applyProtection="0">
      <alignment vertical="center"/>
    </xf>
    <xf numFmtId="0" fontId="58" fillId="0" borderId="0"/>
    <xf numFmtId="0" fontId="53" fillId="3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2" fillId="0" borderId="0"/>
    <xf numFmtId="0" fontId="62" fillId="35" borderId="55" applyNumberFormat="0" applyAlignment="0" applyProtection="0">
      <alignment vertical="center"/>
    </xf>
    <xf numFmtId="0" fontId="63" fillId="0" borderId="56" applyNumberFormat="0" applyFill="0" applyAlignment="0" applyProtection="0">
      <alignment vertical="center"/>
    </xf>
    <xf numFmtId="0" fontId="55" fillId="37" borderId="57" applyNumberFormat="0" applyFont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8" fillId="0" borderId="0"/>
    <xf numFmtId="0" fontId="67" fillId="0" borderId="0" applyNumberFormat="0" applyFill="0" applyBorder="0" applyAlignment="0" applyProtection="0">
      <alignment vertical="center"/>
    </xf>
    <xf numFmtId="0" fontId="52" fillId="0" borderId="0"/>
    <xf numFmtId="0" fontId="69" fillId="0" borderId="56" applyNumberFormat="0" applyFill="0" applyAlignment="0" applyProtection="0">
      <alignment vertical="center"/>
    </xf>
    <xf numFmtId="0" fontId="61" fillId="0" borderId="59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71" fillId="50" borderId="58" applyNumberFormat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73" fillId="48" borderId="61" applyNumberFormat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66" fillId="48" borderId="58" applyNumberFormat="0" applyAlignment="0" applyProtection="0">
      <alignment vertical="center"/>
    </xf>
    <xf numFmtId="0" fontId="60" fillId="0" borderId="54" applyNumberFormat="0" applyFill="0" applyAlignment="0" applyProtection="0">
      <alignment vertical="center"/>
    </xf>
    <xf numFmtId="0" fontId="72" fillId="0" borderId="60" applyNumberFormat="0" applyFill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70" fillId="49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54" fillId="3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4" fillId="28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3" fillId="45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4" fillId="44" borderId="0" applyNumberFormat="0" applyBorder="0" applyAlignment="0" applyProtection="0">
      <alignment vertical="center"/>
    </xf>
    <xf numFmtId="0" fontId="52" fillId="0" borderId="0"/>
    <xf numFmtId="0" fontId="53" fillId="40" borderId="0" applyNumberFormat="0" applyBorder="0" applyAlignment="0" applyProtection="0">
      <alignment vertical="center"/>
    </xf>
    <xf numFmtId="0" fontId="56" fillId="0" borderId="0"/>
    <xf numFmtId="0" fontId="52" fillId="0" borderId="0"/>
    <xf numFmtId="0" fontId="68" fillId="0" borderId="0"/>
  </cellStyleXfs>
  <cellXfs count="554">
    <xf numFmtId="0" fontId="0" fillId="0" borderId="0" xfId="0"/>
    <xf numFmtId="49" fontId="1" fillId="0" borderId="0" xfId="55" applyNumberFormat="1" applyFont="1"/>
    <xf numFmtId="3" fontId="1" fillId="0" borderId="0" xfId="55" applyNumberFormat="1" applyFont="1" applyAlignment="1">
      <alignment horizontal="center" vertical="center" wrapText="1"/>
    </xf>
    <xf numFmtId="3" fontId="2" fillId="0" borderId="0" xfId="55" applyNumberFormat="1" applyFont="1"/>
    <xf numFmtId="3" fontId="3" fillId="0" borderId="0" xfId="55" applyNumberFormat="1" applyFont="1"/>
    <xf numFmtId="3" fontId="1" fillId="0" borderId="0" xfId="55" applyNumberFormat="1" applyFont="1" applyAlignment="1">
      <alignment horizontal="left"/>
    </xf>
    <xf numFmtId="3" fontId="4" fillId="0" borderId="0" xfId="55" applyNumberFormat="1" applyFont="1"/>
    <xf numFmtId="3" fontId="1" fillId="0" borderId="0" xfId="55" applyNumberFormat="1" applyFont="1" applyAlignment="1">
      <alignment vertical="center"/>
    </xf>
    <xf numFmtId="3" fontId="1" fillId="0" borderId="0" xfId="55" applyNumberFormat="1" applyFont="1" applyAlignment="1">
      <alignment horizontal="right" vertical="center"/>
    </xf>
    <xf numFmtId="3" fontId="1" fillId="0" borderId="0" xfId="55" applyNumberFormat="1" applyFont="1" applyAlignment="1">
      <alignment horizontal="left" vertical="center"/>
    </xf>
    <xf numFmtId="3" fontId="1" fillId="0" borderId="0" xfId="55" applyNumberFormat="1" applyFont="1"/>
    <xf numFmtId="0" fontId="1" fillId="0" borderId="0" xfId="55" applyFont="1" applyAlignment="1">
      <alignment horizontal="center"/>
    </xf>
    <xf numFmtId="0" fontId="2" fillId="0" borderId="0" xfId="55" applyFont="1" applyAlignment="1">
      <alignment horizontal="center" vertical="center" wrapText="1"/>
    </xf>
    <xf numFmtId="0" fontId="2" fillId="0" borderId="0" xfId="55" applyFont="1" applyAlignment="1">
      <alignment vertical="center" wrapText="1"/>
    </xf>
    <xf numFmtId="3" fontId="2" fillId="0" borderId="0" xfId="55" applyNumberFormat="1" applyFont="1" applyAlignment="1">
      <alignment vertical="center"/>
    </xf>
    <xf numFmtId="3" fontId="2" fillId="0" borderId="0" xfId="55" applyNumberFormat="1" applyFont="1" applyAlignment="1">
      <alignment horizontal="center" vertical="center"/>
    </xf>
    <xf numFmtId="49" fontId="3" fillId="0" borderId="0" xfId="55" applyNumberFormat="1" applyFont="1"/>
    <xf numFmtId="49" fontId="1" fillId="0" borderId="0" xfId="55" applyNumberFormat="1" applyFont="1" applyAlignment="1">
      <alignment horizontal="center"/>
    </xf>
    <xf numFmtId="0" fontId="2" fillId="0" borderId="1" xfId="55" applyFont="1" applyBorder="1" applyAlignment="1">
      <alignment horizontal="center" vertical="center" wrapText="1"/>
    </xf>
    <xf numFmtId="3" fontId="2" fillId="0" borderId="1" xfId="55" applyNumberFormat="1" applyFont="1" applyBorder="1" applyAlignment="1">
      <alignment horizontal="center" vertical="center" wrapText="1"/>
    </xf>
    <xf numFmtId="0" fontId="2" fillId="0" borderId="2" xfId="55" applyFont="1" applyBorder="1" applyAlignment="1">
      <alignment horizontal="center" vertical="center" wrapText="1"/>
    </xf>
    <xf numFmtId="3" fontId="2" fillId="0" borderId="2" xfId="55" applyNumberFormat="1" applyFont="1" applyBorder="1" applyAlignment="1">
      <alignment horizontal="center" vertical="center" wrapText="1"/>
    </xf>
    <xf numFmtId="0" fontId="3" fillId="0" borderId="3" xfId="55" applyFont="1" applyBorder="1" applyAlignment="1">
      <alignment horizontal="center" vertical="center"/>
    </xf>
    <xf numFmtId="0" fontId="3" fillId="0" borderId="4" xfId="55" applyFont="1" applyBorder="1" applyAlignment="1">
      <alignment horizontal="left" vertical="center" wrapText="1"/>
    </xf>
    <xf numFmtId="3" fontId="3" fillId="0" borderId="4" xfId="55" applyNumberFormat="1" applyFont="1" applyBorder="1" applyAlignment="1">
      <alignment horizontal="right" vertical="center"/>
    </xf>
    <xf numFmtId="3" fontId="3" fillId="0" borderId="5" xfId="55" applyNumberFormat="1" applyFont="1" applyBorder="1" applyAlignment="1">
      <alignment horizontal="right" vertical="center"/>
    </xf>
    <xf numFmtId="0" fontId="4" fillId="0" borderId="6" xfId="55" applyFont="1" applyBorder="1" applyAlignment="1">
      <alignment horizontal="center" vertical="center"/>
    </xf>
    <xf numFmtId="0" fontId="4" fillId="0" borderId="7" xfId="55" applyFont="1" applyBorder="1" applyAlignment="1">
      <alignment horizontal="left" vertical="center" wrapText="1"/>
    </xf>
    <xf numFmtId="3" fontId="4" fillId="0" borderId="7" xfId="55" applyNumberFormat="1" applyFont="1" applyBorder="1" applyAlignment="1">
      <alignment vertical="center"/>
    </xf>
    <xf numFmtId="3" fontId="4" fillId="0" borderId="8" xfId="55" applyNumberFormat="1" applyFont="1" applyBorder="1" applyAlignment="1">
      <alignment vertical="center"/>
    </xf>
    <xf numFmtId="0" fontId="4" fillId="0" borderId="9" xfId="55" applyFont="1" applyBorder="1" applyAlignment="1">
      <alignment horizontal="center" vertical="center"/>
    </xf>
    <xf numFmtId="0" fontId="4" fillId="0" borderId="10" xfId="55" applyFont="1" applyBorder="1" applyAlignment="1">
      <alignment horizontal="left" vertical="center" wrapText="1"/>
    </xf>
    <xf numFmtId="3" fontId="4" fillId="0" borderId="10" xfId="55" applyNumberFormat="1" applyFont="1" applyBorder="1" applyAlignment="1">
      <alignment vertical="center"/>
    </xf>
    <xf numFmtId="3" fontId="4" fillId="0" borderId="11" xfId="55" applyNumberFormat="1" applyFont="1" applyBorder="1" applyAlignment="1">
      <alignment vertical="center"/>
    </xf>
    <xf numFmtId="49" fontId="3" fillId="0" borderId="12" xfId="55" applyNumberFormat="1" applyFont="1" applyBorder="1" applyAlignment="1">
      <alignment horizontal="left" vertical="center"/>
    </xf>
    <xf numFmtId="49" fontId="3" fillId="0" borderId="13" xfId="55" applyNumberFormat="1" applyFont="1" applyBorder="1" applyAlignment="1">
      <alignment horizontal="left" vertical="center"/>
    </xf>
    <xf numFmtId="3" fontId="3" fillId="0" borderId="14" xfId="55" applyNumberFormat="1" applyFont="1" applyBorder="1" applyAlignment="1">
      <alignment horizontal="right" vertical="center"/>
    </xf>
    <xf numFmtId="3" fontId="3" fillId="0" borderId="0" xfId="55" applyNumberFormat="1" applyFont="1" applyAlignment="1">
      <alignment horizontal="center" vertical="center"/>
    </xf>
    <xf numFmtId="3" fontId="3" fillId="0" borderId="0" xfId="55" applyNumberFormat="1" applyFont="1" applyAlignment="1">
      <alignment horizontal="right" vertical="center"/>
    </xf>
    <xf numFmtId="0" fontId="3" fillId="0" borderId="6" xfId="55" applyFont="1" applyBorder="1" applyAlignment="1">
      <alignment horizontal="center" vertical="center"/>
    </xf>
    <xf numFmtId="0" fontId="3" fillId="0" borderId="7" xfId="55" applyFont="1" applyBorder="1" applyAlignment="1">
      <alignment horizontal="left" vertical="center" wrapText="1"/>
    </xf>
    <xf numFmtId="3" fontId="3" fillId="0" borderId="7" xfId="55" applyNumberFormat="1" applyFont="1" applyBorder="1" applyAlignment="1">
      <alignment horizontal="right" vertical="center"/>
    </xf>
    <xf numFmtId="3" fontId="3" fillId="0" borderId="8" xfId="55" applyNumberFormat="1" applyFont="1" applyBorder="1" applyAlignment="1">
      <alignment horizontal="right" vertical="center"/>
    </xf>
    <xf numFmtId="3" fontId="2" fillId="0" borderId="15" xfId="55" applyNumberFormat="1" applyFont="1" applyBorder="1" applyAlignment="1">
      <alignment horizontal="center" vertical="center" wrapText="1"/>
    </xf>
    <xf numFmtId="3" fontId="4" fillId="0" borderId="7" xfId="55" applyNumberFormat="1" applyFont="1" applyBorder="1" applyAlignment="1">
      <alignment horizontal="right" vertical="center"/>
    </xf>
    <xf numFmtId="3" fontId="4" fillId="0" borderId="8" xfId="55" applyNumberFormat="1" applyFont="1" applyBorder="1" applyAlignment="1">
      <alignment horizontal="right" vertical="center"/>
    </xf>
    <xf numFmtId="3" fontId="4" fillId="0" borderId="0" xfId="55" applyNumberFormat="1" applyFont="1" applyAlignment="1">
      <alignment horizontal="right" vertical="center"/>
    </xf>
    <xf numFmtId="3" fontId="4" fillId="0" borderId="10" xfId="55" applyNumberFormat="1" applyFont="1" applyBorder="1" applyAlignment="1">
      <alignment horizontal="right" vertical="center"/>
    </xf>
    <xf numFmtId="3" fontId="4" fillId="0" borderId="11" xfId="55" applyNumberFormat="1" applyFont="1" applyBorder="1" applyAlignment="1">
      <alignment horizontal="right" vertical="center"/>
    </xf>
    <xf numFmtId="3" fontId="3" fillId="0" borderId="12" xfId="55" applyNumberFormat="1" applyFont="1" applyBorder="1" applyAlignment="1">
      <alignment horizontal="left" vertical="center"/>
    </xf>
    <xf numFmtId="3" fontId="3" fillId="0" borderId="13" xfId="55" applyNumberFormat="1" applyFont="1" applyBorder="1" applyAlignment="1">
      <alignment horizontal="left" vertical="center"/>
    </xf>
    <xf numFmtId="49" fontId="3" fillId="0" borderId="12" xfId="55" applyNumberFormat="1" applyFont="1" applyBorder="1" applyAlignment="1">
      <alignment horizontal="left" vertical="center" wrapText="1"/>
    </xf>
    <xf numFmtId="49" fontId="3" fillId="0" borderId="13" xfId="55" applyNumberFormat="1" applyFont="1" applyBorder="1" applyAlignment="1">
      <alignment horizontal="left" vertical="center" wrapText="1"/>
    </xf>
    <xf numFmtId="49" fontId="3" fillId="0" borderId="0" xfId="55" applyNumberFormat="1" applyFont="1" applyAlignment="1">
      <alignment horizontal="center" vertical="center" wrapText="1"/>
    </xf>
    <xf numFmtId="0" fontId="3" fillId="0" borderId="0" xfId="55" applyFont="1" applyAlignment="1">
      <alignment horizontal="left" vertical="center"/>
    </xf>
    <xf numFmtId="49" fontId="1" fillId="0" borderId="0" xfId="55" applyNumberFormat="1" applyFont="1" applyAlignment="1">
      <alignment vertical="center"/>
    </xf>
    <xf numFmtId="49" fontId="1" fillId="0" borderId="0" xfId="55" applyNumberFormat="1" applyFont="1" applyAlignment="1">
      <alignment horizontal="center" vertical="center"/>
    </xf>
    <xf numFmtId="3" fontId="3" fillId="0" borderId="12" xfId="55" applyNumberFormat="1" applyFont="1" applyBorder="1" applyAlignment="1">
      <alignment horizontal="center" vertical="center"/>
    </xf>
    <xf numFmtId="3" fontId="3" fillId="0" borderId="13" xfId="55" applyNumberFormat="1" applyFont="1" applyBorder="1" applyAlignment="1">
      <alignment horizontal="center" vertical="center"/>
    </xf>
    <xf numFmtId="3" fontId="3" fillId="0" borderId="14" xfId="55" applyNumberFormat="1" applyFont="1" applyBorder="1" applyAlignment="1">
      <alignment vertical="center"/>
    </xf>
    <xf numFmtId="0" fontId="2" fillId="0" borderId="0" xfId="55" applyFont="1" applyAlignment="1">
      <alignment wrapText="1"/>
    </xf>
    <xf numFmtId="3" fontId="2" fillId="0" borderId="0" xfId="55" applyNumberFormat="1" applyFont="1" applyAlignment="1">
      <alignment vertical="center" wrapText="1"/>
    </xf>
    <xf numFmtId="3" fontId="2" fillId="0" borderId="0" xfId="55" applyNumberFormat="1" applyFont="1" applyAlignment="1">
      <alignment horizontal="left"/>
    </xf>
    <xf numFmtId="3" fontId="2" fillId="0" borderId="0" xfId="55" applyNumberFormat="1" applyFont="1" applyAlignment="1">
      <alignment horizontal="left" vertical="center" wrapText="1"/>
    </xf>
    <xf numFmtId="3" fontId="3" fillId="0" borderId="0" xfId="55" applyNumberFormat="1" applyFont="1" applyAlignment="1">
      <alignment horizontal="left" vertical="center"/>
    </xf>
    <xf numFmtId="3" fontId="3" fillId="0" borderId="0" xfId="55" applyNumberFormat="1" applyFont="1" applyAlignment="1">
      <alignment vertical="center"/>
    </xf>
    <xf numFmtId="3" fontId="2" fillId="0" borderId="0" xfId="55" applyNumberFormat="1" applyFont="1" applyAlignment="1">
      <alignment horizontal="center" vertical="center" wrapText="1"/>
    </xf>
    <xf numFmtId="3" fontId="2" fillId="0" borderId="16" xfId="55" applyNumberFormat="1" applyFont="1" applyBorder="1" applyAlignment="1">
      <alignment horizontal="center" vertical="center" wrapText="1"/>
    </xf>
    <xf numFmtId="3" fontId="3" fillId="0" borderId="0" xfId="55" applyNumberFormat="1" applyFont="1" applyAlignment="1">
      <alignment horizontal="right"/>
    </xf>
    <xf numFmtId="0" fontId="1" fillId="0" borderId="0" xfId="55" applyFont="1" applyAlignment="1">
      <alignment horizontal="center" wrapText="1"/>
    </xf>
    <xf numFmtId="0" fontId="2" fillId="0" borderId="0" xfId="55" applyFont="1"/>
    <xf numFmtId="0" fontId="3" fillId="0" borderId="6" xfId="55" applyFont="1" applyBorder="1" applyAlignment="1">
      <alignment horizontal="center"/>
    </xf>
    <xf numFmtId="0" fontId="4" fillId="0" borderId="6" xfId="55" applyFont="1" applyBorder="1" applyAlignment="1">
      <alignment horizontal="center"/>
    </xf>
    <xf numFmtId="3" fontId="4" fillId="0" borderId="0" xfId="55" applyNumberFormat="1" applyFont="1" applyAlignment="1">
      <alignment vertical="center"/>
    </xf>
    <xf numFmtId="0" fontId="3" fillId="0" borderId="3" xfId="55" applyFont="1" applyBorder="1" applyAlignment="1">
      <alignment horizontal="center"/>
    </xf>
    <xf numFmtId="3" fontId="1" fillId="0" borderId="7" xfId="55" applyNumberFormat="1" applyFont="1" applyBorder="1"/>
    <xf numFmtId="0" fontId="3" fillId="0" borderId="7" xfId="20" applyFont="1" applyBorder="1" applyAlignment="1">
      <alignment horizontal="left" vertical="center" wrapText="1"/>
    </xf>
    <xf numFmtId="3" fontId="1" fillId="0" borderId="8" xfId="55" applyNumberFormat="1" applyFont="1" applyBorder="1" applyAlignment="1">
      <alignment vertical="center"/>
    </xf>
    <xf numFmtId="0" fontId="1" fillId="0" borderId="6" xfId="55" applyFont="1" applyBorder="1" applyAlignment="1">
      <alignment horizontal="center" vertical="center"/>
    </xf>
    <xf numFmtId="0" fontId="1" fillId="0" borderId="7" xfId="55" applyFont="1" applyBorder="1" applyAlignment="1">
      <alignment horizontal="left" vertical="center" wrapText="1"/>
    </xf>
    <xf numFmtId="3" fontId="1" fillId="0" borderId="7" xfId="55" applyNumberFormat="1" applyFont="1" applyBorder="1" applyAlignment="1">
      <alignment horizontal="right"/>
    </xf>
    <xf numFmtId="3" fontId="1" fillId="0" borderId="17" xfId="55" applyNumberFormat="1" applyFont="1" applyBorder="1"/>
    <xf numFmtId="3" fontId="3" fillId="0" borderId="7" xfId="55" applyNumberFormat="1" applyFont="1" applyBorder="1" applyAlignment="1">
      <alignment horizontal="right"/>
    </xf>
    <xf numFmtId="0" fontId="1" fillId="0" borderId="9" xfId="55" applyFont="1" applyBorder="1" applyAlignment="1">
      <alignment horizontal="center" vertical="center"/>
    </xf>
    <xf numFmtId="0" fontId="1" fillId="0" borderId="10" xfId="55" applyFont="1" applyBorder="1" applyAlignment="1">
      <alignment horizontal="left" vertical="center" wrapText="1"/>
    </xf>
    <xf numFmtId="3" fontId="1" fillId="0" borderId="10" xfId="55" applyNumberFormat="1" applyFont="1" applyBorder="1" applyAlignment="1">
      <alignment horizontal="right"/>
    </xf>
    <xf numFmtId="3" fontId="1" fillId="0" borderId="10" xfId="55" applyNumberFormat="1" applyFont="1" applyBorder="1"/>
    <xf numFmtId="3" fontId="1" fillId="0" borderId="10" xfId="55" applyNumberFormat="1" applyFont="1" applyBorder="1" applyAlignment="1">
      <alignment horizontal="right" vertical="center"/>
    </xf>
    <xf numFmtId="3" fontId="3" fillId="0" borderId="15" xfId="55" applyNumberFormat="1" applyFont="1" applyBorder="1" applyAlignment="1">
      <alignment horizontal="center" vertical="center"/>
    </xf>
    <xf numFmtId="3" fontId="2" fillId="0" borderId="18" xfId="55" applyNumberFormat="1" applyFont="1" applyBorder="1" applyAlignment="1">
      <alignment horizontal="left" wrapText="1"/>
    </xf>
    <xf numFmtId="3" fontId="3" fillId="0" borderId="4" xfId="55" applyNumberFormat="1" applyFont="1" applyBorder="1" applyAlignment="1">
      <alignment horizontal="right"/>
    </xf>
    <xf numFmtId="3" fontId="3" fillId="0" borderId="13" xfId="55" applyNumberFormat="1" applyFont="1" applyBorder="1" applyAlignment="1">
      <alignment horizontal="right" vertical="center"/>
    </xf>
    <xf numFmtId="3" fontId="3" fillId="0" borderId="19" xfId="55" applyNumberFormat="1" applyFont="1" applyBorder="1" applyAlignment="1">
      <alignment horizontal="right"/>
    </xf>
    <xf numFmtId="3" fontId="1" fillId="0" borderId="20" xfId="55" applyNumberFormat="1" applyFont="1" applyBorder="1"/>
    <xf numFmtId="3" fontId="1" fillId="0" borderId="8" xfId="55" applyNumberFormat="1" applyFont="1" applyBorder="1"/>
    <xf numFmtId="3" fontId="1" fillId="0" borderId="11" xfId="55" applyNumberFormat="1" applyFont="1" applyBorder="1"/>
    <xf numFmtId="3" fontId="1" fillId="0" borderId="7" xfId="55" applyNumberFormat="1" applyFont="1" applyBorder="1" applyAlignment="1">
      <alignment horizontal="right" vertical="center"/>
    </xf>
    <xf numFmtId="0" fontId="3" fillId="0" borderId="12" xfId="55" applyFont="1" applyBorder="1" applyAlignment="1">
      <alignment horizontal="center" vertical="center"/>
    </xf>
    <xf numFmtId="0" fontId="3" fillId="0" borderId="13" xfId="55" applyFont="1" applyBorder="1" applyAlignment="1">
      <alignment horizontal="center" vertical="center"/>
    </xf>
    <xf numFmtId="0" fontId="3" fillId="0" borderId="15" xfId="55" applyFont="1" applyBorder="1" applyAlignment="1">
      <alignment horizontal="center" vertical="center"/>
    </xf>
    <xf numFmtId="0" fontId="3" fillId="0" borderId="0" xfId="55" applyFont="1" applyAlignment="1">
      <alignment horizontal="center" vertical="center"/>
    </xf>
    <xf numFmtId="3" fontId="3" fillId="0" borderId="0" xfId="55" applyNumberFormat="1" applyFont="1" applyAlignment="1">
      <alignment horizontal="center"/>
    </xf>
    <xf numFmtId="3" fontId="3" fillId="0" borderId="21" xfId="55" applyNumberFormat="1" applyFont="1" applyBorder="1" applyAlignment="1">
      <alignment horizontal="center" vertical="center"/>
    </xf>
    <xf numFmtId="3" fontId="3" fillId="0" borderId="22" xfId="55" applyNumberFormat="1" applyFont="1" applyBorder="1" applyAlignment="1">
      <alignment horizontal="center" vertical="center"/>
    </xf>
    <xf numFmtId="3" fontId="3" fillId="0" borderId="23" xfId="55" applyNumberFormat="1" applyFont="1" applyBorder="1" applyAlignment="1">
      <alignment horizontal="center" vertical="center"/>
    </xf>
    <xf numFmtId="3" fontId="3" fillId="0" borderId="2" xfId="55" applyNumberFormat="1" applyFont="1" applyBorder="1" applyAlignment="1">
      <alignment horizontal="right" vertical="center"/>
    </xf>
    <xf numFmtId="3" fontId="2" fillId="0" borderId="0" xfId="55" applyNumberFormat="1" applyFont="1" applyAlignment="1">
      <alignment horizontal="left" vertical="center"/>
    </xf>
    <xf numFmtId="3" fontId="2" fillId="0" borderId="24" xfId="55" applyNumberFormat="1" applyFont="1" applyBorder="1" applyAlignment="1">
      <alignment horizontal="center" vertical="center"/>
    </xf>
    <xf numFmtId="3" fontId="1" fillId="0" borderId="0" xfId="55" applyNumberFormat="1" applyFont="1" applyAlignment="1">
      <alignment horizontal="center"/>
    </xf>
    <xf numFmtId="3" fontId="3" fillId="0" borderId="0" xfId="55" applyNumberFormat="1" applyFont="1" applyAlignment="1">
      <alignment vertical="center" wrapText="1"/>
    </xf>
    <xf numFmtId="3" fontId="5" fillId="0" borderId="0" xfId="55" applyNumberFormat="1" applyFont="1" applyAlignment="1">
      <alignment horizontal="center" vertical="center"/>
    </xf>
    <xf numFmtId="3" fontId="3" fillId="0" borderId="18" xfId="55" applyNumberFormat="1" applyFont="1" applyBorder="1" applyAlignment="1">
      <alignment horizontal="left" vertical="center" wrapText="1"/>
    </xf>
    <xf numFmtId="3" fontId="3" fillId="0" borderId="14" xfId="55" applyNumberFormat="1" applyFont="1" applyBorder="1"/>
    <xf numFmtId="3" fontId="3" fillId="2" borderId="0" xfId="55" applyNumberFormat="1" applyFont="1" applyFill="1" applyAlignment="1">
      <alignment horizontal="center" vertical="center"/>
    </xf>
    <xf numFmtId="3" fontId="3" fillId="2" borderId="0" xfId="55" applyNumberFormat="1" applyFont="1" applyFill="1" applyAlignment="1">
      <alignment vertical="center"/>
    </xf>
    <xf numFmtId="3" fontId="5" fillId="2" borderId="0" xfId="55" applyNumberFormat="1" applyFont="1" applyFill="1" applyAlignment="1">
      <alignment horizontal="center" vertical="center"/>
    </xf>
    <xf numFmtId="3" fontId="1" fillId="2" borderId="0" xfId="55" applyNumberFormat="1" applyFont="1" applyFill="1"/>
    <xf numFmtId="0" fontId="1" fillId="2" borderId="0" xfId="55" applyFont="1" applyFill="1" applyAlignment="1">
      <alignment horizontal="center"/>
    </xf>
    <xf numFmtId="3" fontId="2" fillId="2" borderId="14" xfId="55" applyNumberFormat="1" applyFont="1" applyFill="1" applyBorder="1" applyAlignment="1">
      <alignment horizontal="center" vertical="center" wrapText="1"/>
    </xf>
    <xf numFmtId="3" fontId="2" fillId="2" borderId="12" xfId="55" applyNumberFormat="1" applyFont="1" applyFill="1" applyBorder="1" applyAlignment="1">
      <alignment horizontal="center" vertical="center"/>
    </xf>
    <xf numFmtId="49" fontId="2" fillId="2" borderId="14" xfId="55" applyNumberFormat="1" applyFont="1" applyFill="1" applyBorder="1" applyAlignment="1">
      <alignment horizontal="center" vertical="center"/>
    </xf>
    <xf numFmtId="3" fontId="2" fillId="2" borderId="14" xfId="55" applyNumberFormat="1" applyFont="1" applyFill="1" applyBorder="1" applyAlignment="1">
      <alignment horizontal="center" vertical="center"/>
    </xf>
    <xf numFmtId="49" fontId="3" fillId="2" borderId="25" xfId="55" applyNumberFormat="1" applyFont="1" applyFill="1" applyBorder="1" applyAlignment="1">
      <alignment horizontal="center" vertical="center"/>
    </xf>
    <xf numFmtId="49" fontId="3" fillId="2" borderId="26" xfId="55" applyNumberFormat="1" applyFont="1" applyFill="1" applyBorder="1" applyAlignment="1">
      <alignment vertical="center"/>
    </xf>
    <xf numFmtId="49" fontId="3" fillId="2" borderId="24" xfId="55" applyNumberFormat="1" applyFont="1" applyFill="1" applyBorder="1" applyAlignment="1">
      <alignment vertical="center"/>
    </xf>
    <xf numFmtId="3" fontId="4" fillId="2" borderId="27" xfId="55" applyNumberFormat="1" applyFont="1" applyFill="1" applyBorder="1"/>
    <xf numFmtId="0" fontId="4" fillId="2" borderId="28" xfId="55" applyFont="1" applyFill="1" applyBorder="1" applyAlignment="1">
      <alignment horizontal="center" vertical="center"/>
    </xf>
    <xf numFmtId="3" fontId="4" fillId="2" borderId="29" xfId="55" applyNumberFormat="1" applyFont="1" applyFill="1" applyBorder="1" applyAlignment="1">
      <alignment vertical="center"/>
    </xf>
    <xf numFmtId="3" fontId="4" fillId="2" borderId="1" xfId="55" applyNumberFormat="1" applyFont="1" applyFill="1" applyBorder="1" applyAlignment="1">
      <alignment vertical="center"/>
    </xf>
    <xf numFmtId="49" fontId="1" fillId="2" borderId="30" xfId="55" applyNumberFormat="1" applyFont="1" applyFill="1" applyBorder="1" applyAlignment="1">
      <alignment vertical="center"/>
    </xf>
    <xf numFmtId="49" fontId="1" fillId="2" borderId="31" xfId="55" applyNumberFormat="1" applyFont="1" applyFill="1" applyBorder="1" applyAlignment="1">
      <alignment vertical="center"/>
    </xf>
    <xf numFmtId="3" fontId="1" fillId="2" borderId="3" xfId="55" applyNumberFormat="1" applyFont="1" applyFill="1" applyBorder="1" applyAlignment="1">
      <alignment horizontal="right" vertical="center"/>
    </xf>
    <xf numFmtId="3" fontId="1" fillId="2" borderId="4" xfId="55" applyNumberFormat="1" applyFont="1" applyFill="1" applyBorder="1" applyAlignment="1">
      <alignment horizontal="right" vertical="center"/>
    </xf>
    <xf numFmtId="4" fontId="1" fillId="2" borderId="4" xfId="55" applyNumberFormat="1" applyFont="1" applyFill="1" applyBorder="1" applyAlignment="1">
      <alignment horizontal="right" vertical="center"/>
    </xf>
    <xf numFmtId="4" fontId="1" fillId="2" borderId="5" xfId="55" applyNumberFormat="1" applyFont="1" applyFill="1" applyBorder="1" applyAlignment="1">
      <alignment horizontal="right" vertical="center"/>
    </xf>
    <xf numFmtId="49" fontId="1" fillId="2" borderId="32" xfId="55" applyNumberFormat="1" applyFont="1" applyFill="1" applyBorder="1" applyAlignment="1">
      <alignment vertical="center"/>
    </xf>
    <xf numFmtId="49" fontId="1" fillId="2" borderId="33" xfId="55" applyNumberFormat="1" applyFont="1" applyFill="1" applyBorder="1" applyAlignment="1">
      <alignment vertical="center"/>
    </xf>
    <xf numFmtId="3" fontId="1" fillId="2" borderId="9" xfId="55" applyNumberFormat="1" applyFont="1" applyFill="1" applyBorder="1" applyAlignment="1">
      <alignment horizontal="right" vertical="center"/>
    </xf>
    <xf numFmtId="3" fontId="1" fillId="2" borderId="10" xfId="55" applyNumberFormat="1" applyFont="1" applyFill="1" applyBorder="1" applyAlignment="1">
      <alignment horizontal="right" vertical="center"/>
    </xf>
    <xf numFmtId="4" fontId="1" fillId="2" borderId="10" xfId="55" applyNumberFormat="1" applyFont="1" applyFill="1" applyBorder="1" applyAlignment="1">
      <alignment horizontal="right" vertical="center"/>
    </xf>
    <xf numFmtId="4" fontId="1" fillId="2" borderId="11" xfId="55" applyNumberFormat="1" applyFont="1" applyFill="1" applyBorder="1" applyAlignment="1">
      <alignment horizontal="right" vertical="center"/>
    </xf>
    <xf numFmtId="49" fontId="3" fillId="2" borderId="12" xfId="55" applyNumberFormat="1" applyFont="1" applyFill="1" applyBorder="1" applyAlignment="1">
      <alignment horizontal="right" vertical="center"/>
    </xf>
    <xf numFmtId="49" fontId="3" fillId="2" borderId="16" xfId="55" applyNumberFormat="1" applyFont="1" applyFill="1" applyBorder="1" applyAlignment="1">
      <alignment horizontal="right" vertical="center"/>
    </xf>
    <xf numFmtId="3" fontId="3" fillId="2" borderId="34" xfId="55" applyNumberFormat="1" applyFont="1" applyFill="1" applyBorder="1" applyAlignment="1">
      <alignment horizontal="right" vertical="center"/>
    </xf>
    <xf numFmtId="4" fontId="3" fillId="2" borderId="34" xfId="55" applyNumberFormat="1" applyFont="1" applyFill="1" applyBorder="1" applyAlignment="1">
      <alignment horizontal="right" vertical="center"/>
    </xf>
    <xf numFmtId="49" fontId="3" fillId="2" borderId="35" xfId="55" applyNumberFormat="1" applyFont="1" applyFill="1" applyBorder="1" applyAlignment="1">
      <alignment vertical="center"/>
    </xf>
    <xf numFmtId="0" fontId="4" fillId="2" borderId="36" xfId="55" applyFont="1" applyFill="1" applyBorder="1" applyAlignment="1">
      <alignment horizontal="right"/>
    </xf>
    <xf numFmtId="0" fontId="4" fillId="2" borderId="34" xfId="55" applyFont="1" applyFill="1" applyBorder="1" applyAlignment="1">
      <alignment horizontal="right"/>
    </xf>
    <xf numFmtId="4" fontId="4" fillId="2" borderId="34" xfId="55" applyNumberFormat="1" applyFont="1" applyFill="1" applyBorder="1" applyAlignment="1">
      <alignment horizontal="right"/>
    </xf>
    <xf numFmtId="4" fontId="4" fillId="2" borderId="35" xfId="55" applyNumberFormat="1" applyFont="1" applyFill="1" applyBorder="1" applyAlignment="1">
      <alignment horizontal="right"/>
    </xf>
    <xf numFmtId="49" fontId="1" fillId="2" borderId="20" xfId="55" applyNumberFormat="1" applyFont="1" applyFill="1" applyBorder="1" applyAlignment="1">
      <alignment vertical="center"/>
    </xf>
    <xf numFmtId="3" fontId="1" fillId="2" borderId="37" xfId="55" applyNumberFormat="1" applyFont="1" applyFill="1" applyBorder="1" applyAlignment="1">
      <alignment horizontal="right" vertical="center"/>
    </xf>
    <xf numFmtId="3" fontId="1" fillId="2" borderId="17" xfId="55" applyNumberFormat="1" applyFont="1" applyFill="1" applyBorder="1" applyAlignment="1">
      <alignment horizontal="right" vertical="center"/>
    </xf>
    <xf numFmtId="4" fontId="1" fillId="2" borderId="17" xfId="55" applyNumberFormat="1" applyFont="1" applyFill="1" applyBorder="1" applyAlignment="1">
      <alignment horizontal="right" vertical="center"/>
    </xf>
    <xf numFmtId="4" fontId="1" fillId="2" borderId="20" xfId="55" applyNumberFormat="1" applyFont="1" applyFill="1" applyBorder="1" applyAlignment="1">
      <alignment horizontal="right" vertical="center"/>
    </xf>
    <xf numFmtId="49" fontId="1" fillId="2" borderId="38" xfId="55" applyNumberFormat="1" applyFont="1" applyFill="1" applyBorder="1" applyAlignment="1">
      <alignment vertical="center"/>
    </xf>
    <xf numFmtId="3" fontId="1" fillId="2" borderId="39" xfId="55" applyNumberFormat="1" applyFont="1" applyFill="1" applyBorder="1" applyAlignment="1">
      <alignment horizontal="right" vertical="center"/>
    </xf>
    <xf numFmtId="3" fontId="1" fillId="2" borderId="40" xfId="55" applyNumberFormat="1" applyFont="1" applyFill="1" applyBorder="1" applyAlignment="1">
      <alignment horizontal="right" vertical="center"/>
    </xf>
    <xf numFmtId="4" fontId="1" fillId="2" borderId="40" xfId="55" applyNumberFormat="1" applyFont="1" applyFill="1" applyBorder="1" applyAlignment="1">
      <alignment horizontal="right" vertical="center"/>
    </xf>
    <xf numFmtId="4" fontId="1" fillId="2" borderId="38" xfId="55" applyNumberFormat="1" applyFont="1" applyFill="1" applyBorder="1" applyAlignment="1">
      <alignment horizontal="right" vertical="center"/>
    </xf>
    <xf numFmtId="3" fontId="3" fillId="2" borderId="25" xfId="55" applyNumberFormat="1" applyFont="1" applyFill="1" applyBorder="1" applyAlignment="1">
      <alignment horizontal="right" vertical="center"/>
    </xf>
    <xf numFmtId="4" fontId="3" fillId="2" borderId="35" xfId="55" applyNumberFormat="1" applyFont="1" applyFill="1" applyBorder="1" applyAlignment="1">
      <alignment horizontal="right" vertical="center"/>
    </xf>
    <xf numFmtId="0" fontId="4" fillId="2" borderId="36" xfId="55" applyFont="1" applyFill="1" applyBorder="1" applyAlignment="1">
      <alignment horizontal="right" vertical="center"/>
    </xf>
    <xf numFmtId="0" fontId="4" fillId="2" borderId="34" xfId="55" applyFont="1" applyFill="1" applyBorder="1" applyAlignment="1">
      <alignment horizontal="right" vertical="center"/>
    </xf>
    <xf numFmtId="4" fontId="4" fillId="2" borderId="34" xfId="55" applyNumberFormat="1" applyFont="1" applyFill="1" applyBorder="1" applyAlignment="1">
      <alignment horizontal="right" vertical="center"/>
    </xf>
    <xf numFmtId="4" fontId="4" fillId="2" borderId="35" xfId="55" applyNumberFormat="1" applyFont="1" applyFill="1" applyBorder="1" applyAlignment="1">
      <alignment horizontal="right" vertical="center"/>
    </xf>
    <xf numFmtId="3" fontId="3" fillId="0" borderId="13" xfId="55" applyNumberFormat="1" applyFont="1" applyBorder="1"/>
    <xf numFmtId="3" fontId="3" fillId="2" borderId="25" xfId="55" applyNumberFormat="1" applyFont="1" applyFill="1" applyBorder="1" applyAlignment="1">
      <alignment horizontal="right"/>
    </xf>
    <xf numFmtId="3" fontId="3" fillId="2" borderId="34" xfId="55" applyNumberFormat="1" applyFont="1" applyFill="1" applyBorder="1" applyAlignment="1">
      <alignment horizontal="right"/>
    </xf>
    <xf numFmtId="4" fontId="3" fillId="2" borderId="34" xfId="55" applyNumberFormat="1" applyFont="1" applyFill="1" applyBorder="1" applyAlignment="1">
      <alignment horizontal="right"/>
    </xf>
    <xf numFmtId="4" fontId="3" fillId="2" borderId="35" xfId="55" applyNumberFormat="1" applyFont="1" applyFill="1" applyBorder="1" applyAlignment="1">
      <alignment horizontal="right"/>
    </xf>
    <xf numFmtId="3" fontId="3" fillId="2" borderId="3" xfId="55" applyNumberFormat="1" applyFont="1" applyFill="1" applyBorder="1" applyAlignment="1">
      <alignment horizontal="center"/>
    </xf>
    <xf numFmtId="3" fontId="3" fillId="2" borderId="5" xfId="55" applyNumberFormat="1" applyFont="1" applyFill="1" applyBorder="1" applyAlignment="1">
      <alignment horizontal="center"/>
    </xf>
    <xf numFmtId="3" fontId="3" fillId="2" borderId="37" xfId="55" applyNumberFormat="1" applyFont="1" applyFill="1" applyBorder="1" applyAlignment="1">
      <alignment horizontal="right"/>
    </xf>
    <xf numFmtId="3" fontId="3" fillId="2" borderId="17" xfId="55" applyNumberFormat="1" applyFont="1" applyFill="1" applyBorder="1" applyAlignment="1">
      <alignment horizontal="right"/>
    </xf>
    <xf numFmtId="4" fontId="3" fillId="2" borderId="17" xfId="55" applyNumberFormat="1" applyFont="1" applyFill="1" applyBorder="1" applyAlignment="1">
      <alignment horizontal="right"/>
    </xf>
    <xf numFmtId="4" fontId="3" fillId="2" borderId="20" xfId="55" applyNumberFormat="1" applyFont="1" applyFill="1" applyBorder="1" applyAlignment="1">
      <alignment horizontal="right"/>
    </xf>
    <xf numFmtId="3" fontId="3" fillId="2" borderId="6" xfId="55" applyNumberFormat="1" applyFont="1" applyFill="1" applyBorder="1" applyAlignment="1">
      <alignment horizontal="center"/>
    </xf>
    <xf numFmtId="3" fontId="3" fillId="2" borderId="41" xfId="55" applyNumberFormat="1" applyFont="1" applyFill="1" applyBorder="1" applyAlignment="1">
      <alignment horizontal="center"/>
    </xf>
    <xf numFmtId="3" fontId="3" fillId="2" borderId="6" xfId="55" applyNumberFormat="1" applyFont="1" applyFill="1" applyBorder="1" applyAlignment="1">
      <alignment horizontal="right"/>
    </xf>
    <xf numFmtId="3" fontId="3" fillId="2" borderId="7" xfId="55" applyNumberFormat="1" applyFont="1" applyFill="1" applyBorder="1" applyAlignment="1">
      <alignment horizontal="right"/>
    </xf>
    <xf numFmtId="4" fontId="3" fillId="2" borderId="7" xfId="55" applyNumberFormat="1" applyFont="1" applyFill="1" applyBorder="1" applyAlignment="1">
      <alignment horizontal="right"/>
    </xf>
    <xf numFmtId="4" fontId="3" fillId="2" borderId="8" xfId="55" applyNumberFormat="1" applyFont="1" applyFill="1" applyBorder="1" applyAlignment="1">
      <alignment horizontal="right"/>
    </xf>
    <xf numFmtId="3" fontId="3" fillId="2" borderId="9" xfId="55" applyNumberFormat="1" applyFont="1" applyFill="1" applyBorder="1" applyAlignment="1">
      <alignment horizontal="center"/>
    </xf>
    <xf numFmtId="3" fontId="3" fillId="2" borderId="42" xfId="55" applyNumberFormat="1" applyFont="1" applyFill="1" applyBorder="1" applyAlignment="1">
      <alignment horizontal="center"/>
    </xf>
    <xf numFmtId="3" fontId="3" fillId="2" borderId="9" xfId="55" applyNumberFormat="1" applyFont="1" applyFill="1" applyBorder="1" applyAlignment="1">
      <alignment horizontal="right"/>
    </xf>
    <xf numFmtId="3" fontId="3" fillId="2" borderId="10" xfId="55" applyNumberFormat="1" applyFont="1" applyFill="1" applyBorder="1" applyAlignment="1">
      <alignment horizontal="right"/>
    </xf>
    <xf numFmtId="4" fontId="3" fillId="2" borderId="10" xfId="55" applyNumberFormat="1" applyFont="1" applyFill="1" applyBorder="1" applyAlignment="1">
      <alignment horizontal="right"/>
    </xf>
    <xf numFmtId="4" fontId="3" fillId="2" borderId="11" xfId="55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left"/>
    </xf>
    <xf numFmtId="3" fontId="3" fillId="0" borderId="0" xfId="0" applyNumberFormat="1" applyFont="1"/>
    <xf numFmtId="3" fontId="6" fillId="0" borderId="0" xfId="0" applyNumberFormat="1" applyFont="1"/>
    <xf numFmtId="3" fontId="7" fillId="0" borderId="0" xfId="0" applyNumberFormat="1" applyFont="1"/>
    <xf numFmtId="3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/>
    <xf numFmtId="3" fontId="1" fillId="0" borderId="0" xfId="0" applyNumberFormat="1" applyFont="1" applyAlignment="1">
      <alignment vertical="center"/>
    </xf>
    <xf numFmtId="3" fontId="1" fillId="0" borderId="0" xfId="0" applyNumberFormat="1" applyFont="1"/>
    <xf numFmtId="0" fontId="2" fillId="2" borderId="0" xfId="53" applyFont="1" applyFill="1" applyAlignment="1">
      <alignment horizontal="center" vertical="center" wrapText="1"/>
    </xf>
    <xf numFmtId="0" fontId="2" fillId="2" borderId="0" xfId="53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3" fillId="2" borderId="0" xfId="0" applyNumberFormat="1" applyFont="1" applyFill="1" applyAlignment="1">
      <alignment vertical="center"/>
    </xf>
    <xf numFmtId="3" fontId="3" fillId="3" borderId="0" xfId="0" applyNumberFormat="1" applyFont="1" applyFill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2" fillId="3" borderId="43" xfId="0" applyFont="1" applyFill="1" applyBorder="1" applyAlignment="1">
      <alignment horizontal="center" vertical="center" wrapText="1"/>
    </xf>
    <xf numFmtId="3" fontId="2" fillId="3" borderId="43" xfId="0" applyNumberFormat="1" applyFont="1" applyFill="1" applyBorder="1" applyAlignment="1">
      <alignment horizontal="center" vertical="center" wrapText="1"/>
    </xf>
    <xf numFmtId="0" fontId="8" fillId="3" borderId="43" xfId="0" applyFont="1" applyFill="1" applyBorder="1" applyAlignment="1">
      <alignment horizontal="center" vertical="center" wrapText="1"/>
    </xf>
    <xf numFmtId="3" fontId="8" fillId="3" borderId="43" xfId="0" applyNumberFormat="1" applyFont="1" applyFill="1" applyBorder="1" applyAlignment="1">
      <alignment horizontal="center" vertical="center" wrapText="1"/>
    </xf>
    <xf numFmtId="3" fontId="6" fillId="0" borderId="43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right" vertical="center"/>
    </xf>
    <xf numFmtId="3" fontId="3" fillId="3" borderId="43" xfId="0" applyNumberFormat="1" applyFont="1" applyFill="1" applyBorder="1" applyAlignment="1">
      <alignment horizontal="left" vertical="center"/>
    </xf>
    <xf numFmtId="0" fontId="3" fillId="3" borderId="43" xfId="0" applyFont="1" applyFill="1" applyBorder="1" applyAlignment="1">
      <alignment horizontal="left" vertical="center" wrapText="1"/>
    </xf>
    <xf numFmtId="4" fontId="3" fillId="3" borderId="43" xfId="0" applyNumberFormat="1" applyFont="1" applyFill="1" applyBorder="1" applyAlignment="1">
      <alignment horizontal="right" vertical="center" wrapText="1"/>
    </xf>
    <xf numFmtId="3" fontId="3" fillId="4" borderId="43" xfId="0" applyNumberFormat="1" applyFont="1" applyFill="1" applyBorder="1" applyAlignment="1">
      <alignment horizontal="left" vertical="center" wrapText="1"/>
    </xf>
    <xf numFmtId="0" fontId="3" fillId="4" borderId="43" xfId="0" applyFont="1" applyFill="1" applyBorder="1" applyAlignment="1">
      <alignment horizontal="left" vertical="center" wrapText="1"/>
    </xf>
    <xf numFmtId="4" fontId="3" fillId="4" borderId="43" xfId="0" applyNumberFormat="1" applyFont="1" applyFill="1" applyBorder="1" applyAlignment="1">
      <alignment horizontal="right" vertical="center" wrapText="1"/>
    </xf>
    <xf numFmtId="3" fontId="3" fillId="5" borderId="43" xfId="0" applyNumberFormat="1" applyFont="1" applyFill="1" applyBorder="1" applyAlignment="1">
      <alignment horizontal="left" vertical="center" wrapText="1"/>
    </xf>
    <xf numFmtId="4" fontId="3" fillId="5" borderId="43" xfId="0" applyNumberFormat="1" applyFont="1" applyFill="1" applyBorder="1" applyAlignment="1">
      <alignment horizontal="right" vertical="center" wrapText="1"/>
    </xf>
    <xf numFmtId="4" fontId="9" fillId="5" borderId="43" xfId="0" applyNumberFormat="1" applyFont="1" applyFill="1" applyBorder="1" applyAlignment="1">
      <alignment horizontal="right" vertical="center" wrapText="1"/>
    </xf>
    <xf numFmtId="3" fontId="2" fillId="6" borderId="43" xfId="0" applyNumberFormat="1" applyFont="1" applyFill="1" applyBorder="1" applyAlignment="1">
      <alignment horizontal="left" vertical="center"/>
    </xf>
    <xf numFmtId="4" fontId="2" fillId="7" borderId="43" xfId="0" applyNumberFormat="1" applyFont="1" applyFill="1" applyBorder="1" applyAlignment="1">
      <alignment horizontal="right" vertical="center"/>
    </xf>
    <xf numFmtId="4" fontId="2" fillId="7" borderId="43" xfId="0" applyNumberFormat="1" applyFont="1" applyFill="1" applyBorder="1" applyAlignment="1">
      <alignment vertical="center"/>
    </xf>
    <xf numFmtId="4" fontId="10" fillId="7" borderId="43" xfId="0" applyNumberFormat="1" applyFont="1" applyFill="1" applyBorder="1" applyAlignment="1">
      <alignment vertical="center"/>
    </xf>
    <xf numFmtId="3" fontId="7" fillId="0" borderId="0" xfId="0" applyNumberFormat="1" applyFont="1" applyAlignment="1">
      <alignment horizontal="right" vertical="center"/>
    </xf>
    <xf numFmtId="0" fontId="2" fillId="3" borderId="43" xfId="0" applyFont="1" applyFill="1" applyBorder="1" applyAlignment="1">
      <alignment horizontal="right" vertical="center"/>
    </xf>
    <xf numFmtId="0" fontId="2" fillId="3" borderId="43" xfId="0" applyFont="1" applyFill="1" applyBorder="1" applyAlignment="1">
      <alignment horizontal="left" vertical="center" wrapText="1"/>
    </xf>
    <xf numFmtId="4" fontId="2" fillId="2" borderId="43" xfId="0" applyNumberFormat="1" applyFont="1" applyFill="1" applyBorder="1" applyAlignment="1">
      <alignment horizontal="right" vertical="center"/>
    </xf>
    <xf numFmtId="4" fontId="10" fillId="2" borderId="43" xfId="0" applyNumberFormat="1" applyFont="1" applyFill="1" applyBorder="1" applyAlignment="1">
      <alignment horizontal="right" vertical="center"/>
    </xf>
    <xf numFmtId="3" fontId="2" fillId="0" borderId="44" xfId="0" applyNumberFormat="1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43" xfId="0" applyFont="1" applyBorder="1" applyAlignment="1">
      <alignment horizontal="left" vertical="center" wrapText="1"/>
    </xf>
    <xf numFmtId="4" fontId="2" fillId="0" borderId="43" xfId="0" applyNumberFormat="1" applyFont="1" applyBorder="1" applyAlignment="1">
      <alignment horizontal="right" vertical="center"/>
    </xf>
    <xf numFmtId="4" fontId="10" fillId="0" borderId="43" xfId="0" applyNumberFormat="1" applyFont="1" applyBorder="1" applyAlignment="1">
      <alignment horizontal="right" vertical="center"/>
    </xf>
    <xf numFmtId="0" fontId="2" fillId="0" borderId="43" xfId="0" applyFont="1" applyBorder="1" applyAlignment="1">
      <alignment horizontal="center" vertical="center"/>
    </xf>
    <xf numFmtId="0" fontId="2" fillId="0" borderId="43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center" vertical="center"/>
    </xf>
    <xf numFmtId="0" fontId="1" fillId="0" borderId="43" xfId="0" applyFont="1" applyBorder="1" applyAlignment="1">
      <alignment horizontal="left" vertical="center" wrapText="1"/>
    </xf>
    <xf numFmtId="4" fontId="11" fillId="0" borderId="43" xfId="0" applyNumberFormat="1" applyFont="1" applyBorder="1" applyAlignment="1">
      <alignment horizontal="right" vertical="center"/>
    </xf>
    <xf numFmtId="0" fontId="10" fillId="0" borderId="43" xfId="0" applyFont="1" applyBorder="1" applyAlignment="1">
      <alignment horizontal="center" vertical="center"/>
    </xf>
    <xf numFmtId="0" fontId="10" fillId="0" borderId="43" xfId="0" applyFont="1" applyBorder="1" applyAlignment="1">
      <alignment horizontal="left" vertical="center" wrapText="1"/>
    </xf>
    <xf numFmtId="0" fontId="11" fillId="0" borderId="43" xfId="0" applyFont="1" applyBorder="1" applyAlignment="1">
      <alignment horizontal="center" vertical="center"/>
    </xf>
    <xf numFmtId="0" fontId="11" fillId="3" borderId="43" xfId="0" applyFont="1" applyFill="1" applyBorder="1" applyAlignment="1">
      <alignment horizontal="center" vertical="center"/>
    </xf>
    <xf numFmtId="0" fontId="11" fillId="3" borderId="43" xfId="0" applyFont="1" applyFill="1" applyBorder="1" applyAlignment="1">
      <alignment horizontal="left" vertical="center" wrapText="1"/>
    </xf>
    <xf numFmtId="0" fontId="10" fillId="3" borderId="43" xfId="0" applyFont="1" applyFill="1" applyBorder="1" applyAlignment="1">
      <alignment horizontal="center" vertical="center"/>
    </xf>
    <xf numFmtId="0" fontId="10" fillId="3" borderId="43" xfId="0" applyFont="1" applyFill="1" applyBorder="1" applyAlignment="1">
      <alignment horizontal="left" vertical="center" wrapText="1"/>
    </xf>
    <xf numFmtId="3" fontId="2" fillId="0" borderId="43" xfId="0" applyNumberFormat="1" applyFont="1" applyBorder="1" applyAlignment="1">
      <alignment horizontal="right" vertical="center"/>
    </xf>
    <xf numFmtId="0" fontId="3" fillId="8" borderId="43" xfId="0" applyFont="1" applyFill="1" applyBorder="1" applyAlignment="1">
      <alignment horizontal="center" vertical="center" wrapText="1"/>
    </xf>
    <xf numFmtId="0" fontId="3" fillId="8" borderId="43" xfId="0" applyFont="1" applyFill="1" applyBorder="1" applyAlignment="1">
      <alignment horizontal="left" vertical="center" wrapText="1"/>
    </xf>
    <xf numFmtId="4" fontId="10" fillId="8" borderId="43" xfId="0" applyNumberFormat="1" applyFont="1" applyFill="1" applyBorder="1" applyAlignment="1">
      <alignment horizontal="right" vertical="center"/>
    </xf>
    <xf numFmtId="4" fontId="3" fillId="8" borderId="43" xfId="0" applyNumberFormat="1" applyFont="1" applyFill="1" applyBorder="1" applyAlignment="1">
      <alignment vertical="center"/>
    </xf>
    <xf numFmtId="3" fontId="3" fillId="0" borderId="45" xfId="0" applyNumberFormat="1" applyFont="1" applyBorder="1" applyAlignment="1">
      <alignment horizontal="right"/>
    </xf>
    <xf numFmtId="4" fontId="10" fillId="7" borderId="43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/>
    </xf>
    <xf numFmtId="0" fontId="10" fillId="2" borderId="43" xfId="0" applyFont="1" applyFill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right" vertical="center"/>
    </xf>
    <xf numFmtId="0" fontId="10" fillId="9" borderId="43" xfId="0" applyFont="1" applyFill="1" applyBorder="1" applyAlignment="1">
      <alignment horizontal="center" vertical="center" wrapText="1"/>
    </xf>
    <xf numFmtId="0" fontId="10" fillId="9" borderId="43" xfId="0" applyFont="1" applyFill="1" applyBorder="1" applyAlignment="1">
      <alignment horizontal="left" vertical="center" wrapText="1"/>
    </xf>
    <xf numFmtId="4" fontId="10" fillId="9" borderId="43" xfId="0" applyNumberFormat="1" applyFont="1" applyFill="1" applyBorder="1" applyAlignment="1">
      <alignment horizontal="right" vertical="center"/>
    </xf>
    <xf numFmtId="0" fontId="10" fillId="8" borderId="43" xfId="0" applyFont="1" applyFill="1" applyBorder="1" applyAlignment="1">
      <alignment horizontal="center" vertical="center"/>
    </xf>
    <xf numFmtId="0" fontId="10" fillId="8" borderId="43" xfId="0" applyFont="1" applyFill="1" applyBorder="1" applyAlignment="1">
      <alignment horizontal="left" vertical="center" wrapText="1"/>
    </xf>
    <xf numFmtId="0" fontId="10" fillId="7" borderId="43" xfId="0" applyFont="1" applyFill="1" applyBorder="1" applyAlignment="1">
      <alignment horizontal="left" vertical="center"/>
    </xf>
    <xf numFmtId="0" fontId="10" fillId="7" borderId="43" xfId="0" applyFont="1" applyFill="1" applyBorder="1" applyAlignment="1">
      <alignment horizontal="left" vertical="center" wrapText="1"/>
    </xf>
    <xf numFmtId="0" fontId="10" fillId="0" borderId="43" xfId="0" applyFont="1" applyBorder="1" applyAlignment="1">
      <alignment horizontal="right" vertical="center"/>
    </xf>
    <xf numFmtId="0" fontId="11" fillId="0" borderId="43" xfId="0" applyFont="1" applyBorder="1" applyAlignment="1">
      <alignment horizontal="left" vertical="center" wrapText="1"/>
    </xf>
    <xf numFmtId="4" fontId="1" fillId="2" borderId="43" xfId="0" applyNumberFormat="1" applyFont="1" applyFill="1" applyBorder="1" applyAlignment="1">
      <alignment horizontal="right" vertical="center"/>
    </xf>
    <xf numFmtId="4" fontId="1" fillId="7" borderId="43" xfId="0" applyNumberFormat="1" applyFont="1" applyFill="1" applyBorder="1" applyAlignment="1">
      <alignment horizontal="right" vertical="center"/>
    </xf>
    <xf numFmtId="3" fontId="3" fillId="0" borderId="46" xfId="0" applyNumberFormat="1" applyFont="1" applyBorder="1" applyAlignment="1">
      <alignment horizontal="right"/>
    </xf>
    <xf numFmtId="0" fontId="10" fillId="8" borderId="43" xfId="0" applyFont="1" applyFill="1" applyBorder="1" applyAlignment="1">
      <alignment horizontal="center" vertical="center" wrapText="1"/>
    </xf>
    <xf numFmtId="0" fontId="9" fillId="7" borderId="43" xfId="0" applyFont="1" applyFill="1" applyBorder="1" applyAlignment="1">
      <alignment horizontal="left" vertical="center"/>
    </xf>
    <xf numFmtId="0" fontId="9" fillId="7" borderId="43" xfId="0" applyFont="1" applyFill="1" applyBorder="1" applyAlignment="1">
      <alignment horizontal="left" vertical="center" wrapText="1"/>
    </xf>
    <xf numFmtId="4" fontId="9" fillId="7" borderId="43" xfId="0" applyNumberFormat="1" applyFont="1" applyFill="1" applyBorder="1" applyAlignment="1">
      <alignment horizontal="right" vertical="center"/>
    </xf>
    <xf numFmtId="3" fontId="9" fillId="6" borderId="43" xfId="0" applyNumberFormat="1" applyFont="1" applyFill="1" applyBorder="1" applyAlignment="1">
      <alignment horizontal="left" vertical="center"/>
    </xf>
    <xf numFmtId="3" fontId="2" fillId="7" borderId="43" xfId="0" applyNumberFormat="1" applyFont="1" applyFill="1" applyBorder="1" applyAlignment="1">
      <alignment horizontal="left" vertical="center"/>
    </xf>
    <xf numFmtId="3" fontId="10" fillId="7" borderId="43" xfId="0" applyNumberFormat="1" applyFont="1" applyFill="1" applyBorder="1" applyAlignment="1">
      <alignment horizontal="left" vertical="center"/>
    </xf>
    <xf numFmtId="0" fontId="10" fillId="3" borderId="43" xfId="0" applyFont="1" applyFill="1" applyBorder="1" applyAlignment="1">
      <alignment horizontal="right" vertical="center"/>
    </xf>
    <xf numFmtId="0" fontId="9" fillId="0" borderId="43" xfId="0" applyFont="1" applyBorder="1" applyAlignment="1">
      <alignment horizontal="center" vertical="center"/>
    </xf>
    <xf numFmtId="0" fontId="9" fillId="0" borderId="43" xfId="0" applyFont="1" applyBorder="1" applyAlignment="1">
      <alignment horizontal="left" vertical="center" wrapText="1"/>
    </xf>
    <xf numFmtId="4" fontId="1" fillId="8" borderId="43" xfId="0" applyNumberFormat="1" applyFont="1" applyFill="1" applyBorder="1" applyAlignment="1">
      <alignment horizontal="right" vertical="center"/>
    </xf>
    <xf numFmtId="3" fontId="10" fillId="0" borderId="0" xfId="0" applyNumberFormat="1" applyFont="1"/>
    <xf numFmtId="4" fontId="11" fillId="2" borderId="43" xfId="0" applyNumberFormat="1" applyFont="1" applyFill="1" applyBorder="1" applyAlignment="1">
      <alignment horizontal="right" vertical="center"/>
    </xf>
    <xf numFmtId="3" fontId="10" fillId="6" borderId="43" xfId="0" applyNumberFormat="1" applyFont="1" applyFill="1" applyBorder="1" applyAlignment="1">
      <alignment horizontal="left" vertic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2" borderId="0" xfId="53" applyFont="1" applyFill="1" applyAlignment="1">
      <alignment horizontal="center" vertical="center" wrapText="1"/>
    </xf>
    <xf numFmtId="0" fontId="16" fillId="2" borderId="0" xfId="53" applyFont="1" applyFill="1" applyAlignment="1">
      <alignment vertical="center" wrapText="1"/>
    </xf>
    <xf numFmtId="0" fontId="16" fillId="2" borderId="0" xfId="53" applyFont="1" applyFill="1" applyAlignment="1">
      <alignment wrapText="1"/>
    </xf>
    <xf numFmtId="0" fontId="17" fillId="2" borderId="43" xfId="53" applyFont="1" applyFill="1" applyBorder="1" applyAlignment="1">
      <alignment horizontal="center" vertical="center" wrapText="1"/>
    </xf>
    <xf numFmtId="3" fontId="18" fillId="10" borderId="43" xfId="0" applyNumberFormat="1" applyFont="1" applyFill="1" applyBorder="1" applyAlignment="1">
      <alignment horizontal="center" vertical="center" wrapText="1"/>
    </xf>
    <xf numFmtId="0" fontId="19" fillId="2" borderId="43" xfId="53" applyFont="1" applyFill="1" applyBorder="1" applyAlignment="1">
      <alignment horizontal="center" vertical="center" wrapText="1"/>
    </xf>
    <xf numFmtId="3" fontId="6" fillId="10" borderId="43" xfId="0" applyNumberFormat="1" applyFont="1" applyFill="1" applyBorder="1" applyAlignment="1">
      <alignment horizontal="center" vertical="center" wrapText="1"/>
    </xf>
    <xf numFmtId="0" fontId="20" fillId="2" borderId="43" xfId="53" applyFont="1" applyFill="1" applyBorder="1" applyAlignment="1">
      <alignment horizontal="center" vertical="center" wrapText="1"/>
    </xf>
    <xf numFmtId="4" fontId="21" fillId="10" borderId="43" xfId="0" applyNumberFormat="1" applyFont="1" applyFill="1" applyBorder="1" applyAlignment="1">
      <alignment horizontal="right" vertical="center" wrapText="1"/>
    </xf>
    <xf numFmtId="49" fontId="18" fillId="0" borderId="43" xfId="12" applyNumberFormat="1" applyFont="1" applyBorder="1" applyAlignment="1">
      <alignment horizontal="left" vertical="center" wrapText="1"/>
    </xf>
    <xf numFmtId="4" fontId="22" fillId="0" borderId="43" xfId="12" applyNumberFormat="1" applyFont="1" applyBorder="1" applyAlignment="1">
      <alignment horizontal="right" vertical="center"/>
    </xf>
    <xf numFmtId="4" fontId="17" fillId="2" borderId="43" xfId="53" applyNumberFormat="1" applyFont="1" applyFill="1" applyBorder="1" applyAlignment="1">
      <alignment horizontal="right" vertical="center"/>
    </xf>
    <xf numFmtId="4" fontId="23" fillId="0" borderId="43" xfId="12" applyNumberFormat="1" applyFont="1" applyBorder="1" applyAlignment="1">
      <alignment horizontal="left" vertical="center"/>
    </xf>
    <xf numFmtId="4" fontId="24" fillId="2" borderId="43" xfId="53" applyNumberFormat="1" applyFont="1" applyFill="1" applyBorder="1" applyAlignment="1">
      <alignment horizontal="left" vertical="center" wrapText="1"/>
    </xf>
    <xf numFmtId="49" fontId="24" fillId="2" borderId="43" xfId="53" applyNumberFormat="1" applyFont="1" applyFill="1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5" fillId="2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3" fontId="29" fillId="0" borderId="0" xfId="0" applyNumberFormat="1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" fillId="2" borderId="0" xfId="53" applyFont="1" applyFill="1" applyAlignment="1">
      <alignment horizontal="center" vertical="center"/>
    </xf>
    <xf numFmtId="3" fontId="2" fillId="3" borderId="47" xfId="0" applyNumberFormat="1" applyFont="1" applyFill="1" applyBorder="1" applyAlignment="1">
      <alignment horizontal="center" vertical="center" wrapText="1"/>
    </xf>
    <xf numFmtId="3" fontId="2" fillId="3" borderId="0" xfId="0" applyNumberFormat="1" applyFont="1" applyFill="1" applyAlignment="1">
      <alignment horizontal="center" vertical="center" wrapText="1"/>
    </xf>
    <xf numFmtId="3" fontId="18" fillId="10" borderId="14" xfId="0" applyNumberFormat="1" applyFont="1" applyFill="1" applyBorder="1" applyAlignment="1">
      <alignment horizontal="center" vertical="center" wrapText="1"/>
    </xf>
    <xf numFmtId="3" fontId="18" fillId="10" borderId="14" xfId="0" applyNumberFormat="1" applyFont="1" applyFill="1" applyBorder="1" applyAlignment="1">
      <alignment horizontal="center" vertical="center"/>
    </xf>
    <xf numFmtId="3" fontId="18" fillId="3" borderId="14" xfId="0" applyNumberFormat="1" applyFont="1" applyFill="1" applyBorder="1" applyAlignment="1">
      <alignment horizontal="center" vertical="center" wrapText="1"/>
    </xf>
    <xf numFmtId="0" fontId="30" fillId="3" borderId="14" xfId="0" applyFont="1" applyFill="1" applyBorder="1" applyAlignment="1">
      <alignment horizontal="center" vertical="center" wrapText="1"/>
    </xf>
    <xf numFmtId="3" fontId="30" fillId="3" borderId="14" xfId="0" applyNumberFormat="1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/>
    </xf>
    <xf numFmtId="3" fontId="18" fillId="10" borderId="14" xfId="0" applyNumberFormat="1" applyFont="1" applyFill="1" applyBorder="1" applyAlignment="1">
      <alignment horizontal="right" vertical="center" wrapText="1"/>
    </xf>
    <xf numFmtId="3" fontId="18" fillId="10" borderId="14" xfId="0" applyNumberFormat="1" applyFont="1" applyFill="1" applyBorder="1" applyAlignment="1">
      <alignment horizontal="left" vertical="center"/>
    </xf>
    <xf numFmtId="4" fontId="18" fillId="10" borderId="14" xfId="0" applyNumberFormat="1" applyFont="1" applyFill="1" applyBorder="1" applyAlignment="1">
      <alignment horizontal="right" vertical="center" wrapText="1"/>
    </xf>
    <xf numFmtId="0" fontId="26" fillId="0" borderId="14" xfId="0" applyFont="1" applyBorder="1" applyAlignment="1">
      <alignment vertical="center"/>
    </xf>
    <xf numFmtId="49" fontId="18" fillId="10" borderId="14" xfId="0" applyNumberFormat="1" applyFont="1" applyFill="1" applyBorder="1" applyAlignment="1">
      <alignment horizontal="right" vertical="center"/>
    </xf>
    <xf numFmtId="49" fontId="18" fillId="10" borderId="14" xfId="0" applyNumberFormat="1" applyFont="1" applyFill="1" applyBorder="1" applyAlignment="1">
      <alignment horizontal="center" vertical="center"/>
    </xf>
    <xf numFmtId="49" fontId="18" fillId="10" borderId="14" xfId="0" applyNumberFormat="1" applyFont="1" applyFill="1" applyBorder="1" applyAlignment="1">
      <alignment horizontal="left" vertical="center" wrapText="1"/>
    </xf>
    <xf numFmtId="4" fontId="18" fillId="10" borderId="14" xfId="0" applyNumberFormat="1" applyFont="1" applyFill="1" applyBorder="1" applyAlignment="1">
      <alignment horizontal="right" vertical="center"/>
    </xf>
    <xf numFmtId="0" fontId="25" fillId="0" borderId="14" xfId="0" applyFont="1" applyBorder="1" applyAlignment="1">
      <alignment vertical="center"/>
    </xf>
    <xf numFmtId="49" fontId="29" fillId="10" borderId="14" xfId="0" applyNumberFormat="1" applyFont="1" applyFill="1" applyBorder="1" applyAlignment="1">
      <alignment horizontal="right" vertical="center"/>
    </xf>
    <xf numFmtId="49" fontId="29" fillId="10" borderId="14" xfId="0" applyNumberFormat="1" applyFont="1" applyFill="1" applyBorder="1" applyAlignment="1">
      <alignment horizontal="left" vertical="center" wrapText="1"/>
    </xf>
    <xf numFmtId="4" fontId="31" fillId="10" borderId="14" xfId="0" applyNumberFormat="1" applyFont="1" applyFill="1" applyBorder="1" applyAlignment="1">
      <alignment horizontal="right" vertical="center"/>
    </xf>
    <xf numFmtId="4" fontId="29" fillId="10" borderId="14" xfId="0" applyNumberFormat="1" applyFont="1" applyFill="1" applyBorder="1" applyAlignment="1">
      <alignment horizontal="right" vertical="center"/>
    </xf>
    <xf numFmtId="0" fontId="26" fillId="7" borderId="14" xfId="0" applyFont="1" applyFill="1" applyBorder="1" applyAlignment="1">
      <alignment vertical="center"/>
    </xf>
    <xf numFmtId="0" fontId="26" fillId="7" borderId="14" xfId="0" applyFont="1" applyFill="1" applyBorder="1" applyAlignment="1">
      <alignment horizontal="right" vertical="center"/>
    </xf>
    <xf numFmtId="0" fontId="21" fillId="6" borderId="14" xfId="0" applyFont="1" applyFill="1" applyBorder="1" applyAlignment="1">
      <alignment horizontal="center" vertical="center"/>
    </xf>
    <xf numFmtId="49" fontId="21" fillId="6" borderId="14" xfId="0" applyNumberFormat="1" applyFont="1" applyFill="1" applyBorder="1" applyAlignment="1">
      <alignment horizontal="left" vertical="center" wrapText="1"/>
    </xf>
    <xf numFmtId="4" fontId="21" fillId="6" borderId="14" xfId="0" applyNumberFormat="1" applyFont="1" applyFill="1" applyBorder="1" applyAlignment="1">
      <alignment horizontal="right" vertical="center"/>
    </xf>
    <xf numFmtId="0" fontId="18" fillId="10" borderId="14" xfId="0" applyFont="1" applyFill="1" applyBorder="1" applyAlignment="1">
      <alignment horizontal="right" vertical="center"/>
    </xf>
    <xf numFmtId="0" fontId="18" fillId="10" borderId="14" xfId="0" applyFont="1" applyFill="1" applyBorder="1" applyAlignment="1">
      <alignment horizontal="center" vertical="center"/>
    </xf>
    <xf numFmtId="0" fontId="18" fillId="10" borderId="14" xfId="0" applyFont="1" applyFill="1" applyBorder="1" applyAlignment="1">
      <alignment horizontal="left" vertical="center" wrapText="1"/>
    </xf>
    <xf numFmtId="0" fontId="29" fillId="10" borderId="14" xfId="0" applyFont="1" applyFill="1" applyBorder="1" applyAlignment="1">
      <alignment horizontal="right" vertical="center"/>
    </xf>
    <xf numFmtId="0" fontId="29" fillId="10" borderId="14" xfId="0" applyFont="1" applyFill="1" applyBorder="1" applyAlignment="1">
      <alignment horizontal="center" vertical="center"/>
    </xf>
    <xf numFmtId="0" fontId="29" fillId="10" borderId="14" xfId="0" applyFont="1" applyFill="1" applyBorder="1" applyAlignment="1">
      <alignment horizontal="left" vertical="center" wrapText="1"/>
    </xf>
    <xf numFmtId="0" fontId="18" fillId="2" borderId="14" xfId="0" applyFont="1" applyFill="1" applyBorder="1" applyAlignment="1">
      <alignment vertical="center"/>
    </xf>
    <xf numFmtId="0" fontId="18" fillId="2" borderId="14" xfId="0" applyFont="1" applyFill="1" applyBorder="1" applyAlignment="1">
      <alignment horizontal="right" vertical="center"/>
    </xf>
    <xf numFmtId="0" fontId="21" fillId="3" borderId="14" xfId="0" applyFont="1" applyFill="1" applyBorder="1" applyAlignment="1">
      <alignment horizontal="center" vertical="center"/>
    </xf>
    <xf numFmtId="49" fontId="21" fillId="3" borderId="14" xfId="0" applyNumberFormat="1" applyFont="1" applyFill="1" applyBorder="1" applyAlignment="1">
      <alignment horizontal="left" vertical="center" wrapText="1"/>
    </xf>
    <xf numFmtId="4" fontId="21" fillId="3" borderId="14" xfId="0" applyNumberFormat="1" applyFont="1" applyFill="1" applyBorder="1" applyAlignment="1">
      <alignment horizontal="right" vertical="center"/>
    </xf>
    <xf numFmtId="0" fontId="31" fillId="2" borderId="14" xfId="0" applyFont="1" applyFill="1" applyBorder="1" applyAlignment="1">
      <alignment vertical="center"/>
    </xf>
    <xf numFmtId="0" fontId="31" fillId="2" borderId="14" xfId="0" applyFont="1" applyFill="1" applyBorder="1" applyAlignment="1">
      <alignment horizontal="right" vertical="center"/>
    </xf>
    <xf numFmtId="0" fontId="32" fillId="3" borderId="14" xfId="0" applyFont="1" applyFill="1" applyBorder="1" applyAlignment="1">
      <alignment horizontal="center" vertical="center"/>
    </xf>
    <xf numFmtId="49" fontId="32" fillId="3" borderId="14" xfId="0" applyNumberFormat="1" applyFont="1" applyFill="1" applyBorder="1" applyAlignment="1">
      <alignment horizontal="left" vertical="center" wrapText="1"/>
    </xf>
    <xf numFmtId="4" fontId="32" fillId="3" borderId="14" xfId="0" applyNumberFormat="1" applyFont="1" applyFill="1" applyBorder="1" applyAlignment="1">
      <alignment horizontal="right" vertical="center"/>
    </xf>
    <xf numFmtId="49" fontId="29" fillId="10" borderId="14" xfId="0" applyNumberFormat="1" applyFont="1" applyFill="1" applyBorder="1" applyAlignment="1">
      <alignment horizontal="center" vertical="center"/>
    </xf>
    <xf numFmtId="4" fontId="29" fillId="10" borderId="14" xfId="0" applyNumberFormat="1" applyFont="1" applyFill="1" applyBorder="1" applyAlignment="1">
      <alignment horizontal="right" vertical="center" wrapText="1"/>
    </xf>
    <xf numFmtId="4" fontId="31" fillId="10" borderId="14" xfId="0" applyNumberFormat="1" applyFont="1" applyFill="1" applyBorder="1" applyAlignment="1">
      <alignment horizontal="right" vertical="center" wrapText="1"/>
    </xf>
    <xf numFmtId="3" fontId="21" fillId="11" borderId="14" xfId="0" applyNumberFormat="1" applyFont="1" applyFill="1" applyBorder="1" applyAlignment="1">
      <alignment horizontal="center" vertical="center"/>
    </xf>
    <xf numFmtId="4" fontId="21" fillId="11" borderId="14" xfId="0" applyNumberFormat="1" applyFont="1" applyFill="1" applyBorder="1" applyAlignment="1">
      <alignment horizontal="right" vertical="center"/>
    </xf>
    <xf numFmtId="3" fontId="21" fillId="10" borderId="0" xfId="0" applyNumberFormat="1" applyFont="1" applyFill="1" applyAlignment="1">
      <alignment horizontal="center" vertical="center"/>
    </xf>
    <xf numFmtId="3" fontId="21" fillId="10" borderId="0" xfId="0" applyNumberFormat="1" applyFont="1" applyFill="1" applyAlignment="1">
      <alignment horizontal="right" vertical="center"/>
    </xf>
    <xf numFmtId="3" fontId="33" fillId="10" borderId="47" xfId="0" applyNumberFormat="1" applyFont="1" applyFill="1" applyBorder="1" applyAlignment="1">
      <alignment horizontal="center" vertical="center" wrapText="1"/>
    </xf>
    <xf numFmtId="3" fontId="33" fillId="10" borderId="0" xfId="0" applyNumberFormat="1" applyFont="1" applyFill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3" fontId="6" fillId="3" borderId="14" xfId="0" applyNumberFormat="1" applyFont="1" applyFill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/>
    </xf>
    <xf numFmtId="49" fontId="18" fillId="10" borderId="2" xfId="0" applyNumberFormat="1" applyFont="1" applyFill="1" applyBorder="1" applyAlignment="1">
      <alignment horizontal="center" vertical="center"/>
    </xf>
    <xf numFmtId="0" fontId="18" fillId="0" borderId="2" xfId="0" applyFont="1" applyBorder="1" applyAlignment="1">
      <alignment vertical="center"/>
    </xf>
    <xf numFmtId="49" fontId="18" fillId="10" borderId="2" xfId="0" applyNumberFormat="1" applyFont="1" applyFill="1" applyBorder="1" applyAlignment="1">
      <alignment vertical="center"/>
    </xf>
    <xf numFmtId="4" fontId="18" fillId="10" borderId="2" xfId="0" applyNumberFormat="1" applyFont="1" applyFill="1" applyBorder="1" applyAlignment="1">
      <alignment horizontal="right" vertical="center" wrapText="1"/>
    </xf>
    <xf numFmtId="0" fontId="18" fillId="12" borderId="14" xfId="0" applyFont="1" applyFill="1" applyBorder="1" applyAlignment="1">
      <alignment vertical="center"/>
    </xf>
    <xf numFmtId="49" fontId="18" fillId="13" borderId="14" xfId="0" applyNumberFormat="1" applyFont="1" applyFill="1" applyBorder="1" applyAlignment="1">
      <alignment horizontal="right" vertical="center"/>
    </xf>
    <xf numFmtId="49" fontId="18" fillId="13" borderId="14" xfId="0" applyNumberFormat="1" applyFont="1" applyFill="1" applyBorder="1" applyAlignment="1">
      <alignment vertical="center"/>
    </xf>
    <xf numFmtId="4" fontId="18" fillId="13" borderId="14" xfId="0" applyNumberFormat="1" applyFont="1" applyFill="1" applyBorder="1" applyAlignment="1">
      <alignment horizontal="right" vertical="center"/>
    </xf>
    <xf numFmtId="0" fontId="18" fillId="0" borderId="14" xfId="0" applyFont="1" applyBorder="1" applyAlignment="1">
      <alignment vertical="center"/>
    </xf>
    <xf numFmtId="49" fontId="18" fillId="0" borderId="14" xfId="0" applyNumberFormat="1" applyFont="1" applyBorder="1" applyAlignment="1">
      <alignment horizontal="right" vertical="center"/>
    </xf>
    <xf numFmtId="0" fontId="29" fillId="0" borderId="14" xfId="0" applyFont="1" applyBorder="1" applyAlignment="1">
      <alignment vertical="center"/>
    </xf>
    <xf numFmtId="4" fontId="18" fillId="0" borderId="14" xfId="0" applyNumberFormat="1" applyFont="1" applyBorder="1" applyAlignment="1">
      <alignment horizontal="right" vertical="center"/>
    </xf>
    <xf numFmtId="49" fontId="29" fillId="0" borderId="14" xfId="0" applyNumberFormat="1" applyFont="1" applyBorder="1" applyAlignment="1">
      <alignment horizontal="right" vertical="center"/>
    </xf>
    <xf numFmtId="4" fontId="29" fillId="0" borderId="14" xfId="0" applyNumberFormat="1" applyFont="1" applyBorder="1" applyAlignment="1">
      <alignment horizontal="right" vertical="center"/>
    </xf>
    <xf numFmtId="0" fontId="22" fillId="14" borderId="14" xfId="0" applyFont="1" applyFill="1" applyBorder="1" applyAlignment="1">
      <alignment vertical="center"/>
    </xf>
    <xf numFmtId="49" fontId="22" fillId="14" borderId="14" xfId="0" applyNumberFormat="1" applyFont="1" applyFill="1" applyBorder="1" applyAlignment="1">
      <alignment horizontal="right" vertical="center"/>
    </xf>
    <xf numFmtId="49" fontId="22" fillId="15" borderId="14" xfId="0" applyNumberFormat="1" applyFont="1" applyFill="1" applyBorder="1" applyAlignment="1">
      <alignment horizontal="left" vertical="center"/>
    </xf>
    <xf numFmtId="4" fontId="22" fillId="14" borderId="14" xfId="0" applyNumberFormat="1" applyFont="1" applyFill="1" applyBorder="1" applyAlignment="1">
      <alignment horizontal="right" vertical="center"/>
    </xf>
    <xf numFmtId="49" fontId="29" fillId="10" borderId="14" xfId="0" applyNumberFormat="1" applyFont="1" applyFill="1" applyBorder="1" applyAlignment="1">
      <alignment horizontal="left" vertical="center"/>
    </xf>
    <xf numFmtId="0" fontId="22" fillId="12" borderId="14" xfId="0" applyFont="1" applyFill="1" applyBorder="1" applyAlignment="1">
      <alignment vertical="center"/>
    </xf>
    <xf numFmtId="49" fontId="22" fillId="13" borderId="14" xfId="0" applyNumberFormat="1" applyFont="1" applyFill="1" applyBorder="1" applyAlignment="1">
      <alignment horizontal="right" vertical="center"/>
    </xf>
    <xf numFmtId="4" fontId="22" fillId="13" borderId="14" xfId="0" applyNumberFormat="1" applyFont="1" applyFill="1" applyBorder="1" applyAlignment="1">
      <alignment vertical="center"/>
    </xf>
    <xf numFmtId="4" fontId="29" fillId="10" borderId="14" xfId="0" applyNumberFormat="1" applyFont="1" applyFill="1" applyBorder="1" applyAlignment="1">
      <alignment vertical="center"/>
    </xf>
    <xf numFmtId="0" fontId="18" fillId="13" borderId="14" xfId="0" applyFont="1" applyFill="1" applyBorder="1" applyAlignment="1">
      <alignment horizontal="right" vertical="center"/>
    </xf>
    <xf numFmtId="0" fontId="26" fillId="12" borderId="14" xfId="0" applyFont="1" applyFill="1" applyBorder="1" applyAlignment="1">
      <alignment vertical="center"/>
    </xf>
    <xf numFmtId="49" fontId="18" fillId="13" borderId="14" xfId="0" applyNumberFormat="1" applyFont="1" applyFill="1" applyBorder="1" applyAlignment="1">
      <alignment horizontal="left" vertical="center"/>
    </xf>
    <xf numFmtId="0" fontId="31" fillId="0" borderId="14" xfId="0" applyFont="1" applyBorder="1" applyAlignment="1">
      <alignment vertical="center"/>
    </xf>
    <xf numFmtId="0" fontId="31" fillId="10" borderId="14" xfId="0" applyFont="1" applyFill="1" applyBorder="1" applyAlignment="1">
      <alignment horizontal="right" vertical="center"/>
    </xf>
    <xf numFmtId="0" fontId="35" fillId="0" borderId="14" xfId="0" applyFont="1" applyBorder="1" applyAlignment="1">
      <alignment vertical="center"/>
    </xf>
    <xf numFmtId="49" fontId="31" fillId="10" borderId="14" xfId="0" applyNumberFormat="1" applyFont="1" applyFill="1" applyBorder="1" applyAlignment="1">
      <alignment horizontal="left" vertical="center"/>
    </xf>
    <xf numFmtId="4" fontId="31" fillId="3" borderId="14" xfId="0" applyNumberFormat="1" applyFont="1" applyFill="1" applyBorder="1" applyAlignment="1">
      <alignment horizontal="right" vertical="center"/>
    </xf>
    <xf numFmtId="0" fontId="29" fillId="12" borderId="14" xfId="0" applyFont="1" applyFill="1" applyBorder="1" applyAlignment="1">
      <alignment vertical="center"/>
    </xf>
    <xf numFmtId="0" fontId="22" fillId="13" borderId="14" xfId="0" applyFont="1" applyFill="1" applyBorder="1" applyAlignment="1">
      <alignment horizontal="right" vertical="center"/>
    </xf>
    <xf numFmtId="0" fontId="25" fillId="12" borderId="14" xfId="0" applyFont="1" applyFill="1" applyBorder="1" applyAlignment="1">
      <alignment vertical="center"/>
    </xf>
    <xf numFmtId="49" fontId="31" fillId="10" borderId="14" xfId="0" applyNumberFormat="1" applyFont="1" applyFill="1" applyBorder="1" applyAlignment="1">
      <alignment horizontal="left" vertical="center" wrapText="1"/>
    </xf>
    <xf numFmtId="49" fontId="31" fillId="3" borderId="14" xfId="0" applyNumberFormat="1" applyFont="1" applyFill="1" applyBorder="1" applyAlignment="1">
      <alignment horizontal="right" vertical="center"/>
    </xf>
    <xf numFmtId="49" fontId="31" fillId="3" borderId="14" xfId="0" applyNumberFormat="1" applyFont="1" applyFill="1" applyBorder="1" applyAlignment="1">
      <alignment vertical="center"/>
    </xf>
    <xf numFmtId="49" fontId="29" fillId="0" borderId="14" xfId="0" applyNumberFormat="1" applyFont="1" applyBorder="1" applyAlignment="1">
      <alignment horizontal="left" vertical="center"/>
    </xf>
    <xf numFmtId="0" fontId="2" fillId="2" borderId="0" xfId="53" applyFont="1" applyFill="1" applyAlignment="1">
      <alignment vertical="center"/>
    </xf>
    <xf numFmtId="3" fontId="30" fillId="0" borderId="14" xfId="0" applyNumberFormat="1" applyFont="1" applyBorder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3" fontId="18" fillId="0" borderId="0" xfId="0" applyNumberFormat="1" applyFont="1" applyAlignment="1">
      <alignment vertical="center"/>
    </xf>
    <xf numFmtId="4" fontId="31" fillId="0" borderId="14" xfId="0" applyNumberFormat="1" applyFont="1" applyBorder="1" applyAlignment="1">
      <alignment vertical="center"/>
    </xf>
    <xf numFmtId="4" fontId="18" fillId="7" borderId="14" xfId="0" applyNumberFormat="1" applyFont="1" applyFill="1" applyBorder="1" applyAlignment="1">
      <alignment vertical="center"/>
    </xf>
    <xf numFmtId="4" fontId="18" fillId="2" borderId="14" xfId="0" applyNumberFormat="1" applyFont="1" applyFill="1" applyBorder="1" applyAlignment="1">
      <alignment vertical="center"/>
    </xf>
    <xf numFmtId="4" fontId="31" fillId="2" borderId="14" xfId="0" applyNumberFormat="1" applyFont="1" applyFill="1" applyBorder="1" applyAlignment="1">
      <alignment vertical="center"/>
    </xf>
    <xf numFmtId="3" fontId="29" fillId="2" borderId="0" xfId="0" applyNumberFormat="1" applyFont="1" applyFill="1" applyAlignment="1">
      <alignment vertical="center"/>
    </xf>
    <xf numFmtId="4" fontId="18" fillId="16" borderId="14" xfId="0" applyNumberFormat="1" applyFont="1" applyFill="1" applyBorder="1" applyAlignment="1">
      <alignment vertical="center"/>
    </xf>
    <xf numFmtId="3" fontId="6" fillId="0" borderId="14" xfId="0" applyNumberFormat="1" applyFont="1" applyBorder="1" applyAlignment="1">
      <alignment horizontal="center" vertical="center"/>
    </xf>
    <xf numFmtId="4" fontId="22" fillId="0" borderId="14" xfId="0" applyNumberFormat="1" applyFont="1" applyBorder="1" applyAlignment="1">
      <alignment horizontal="right" vertical="center"/>
    </xf>
    <xf numFmtId="4" fontId="18" fillId="12" borderId="14" xfId="0" applyNumberFormat="1" applyFont="1" applyFill="1" applyBorder="1" applyAlignment="1">
      <alignment horizontal="right" vertical="center"/>
    </xf>
    <xf numFmtId="3" fontId="36" fillId="0" borderId="0" xfId="0" applyNumberFormat="1" applyFont="1" applyAlignment="1">
      <alignment vertical="center"/>
    </xf>
    <xf numFmtId="4" fontId="22" fillId="12" borderId="14" xfId="0" applyNumberFormat="1" applyFont="1" applyFill="1" applyBorder="1" applyAlignment="1">
      <alignment horizontal="right" vertical="center"/>
    </xf>
    <xf numFmtId="4" fontId="37" fillId="12" borderId="14" xfId="0" applyNumberFormat="1" applyFont="1" applyFill="1" applyBorder="1" applyAlignment="1">
      <alignment horizontal="right" vertical="center"/>
    </xf>
    <xf numFmtId="4" fontId="36" fillId="0" borderId="14" xfId="0" applyNumberFormat="1" applyFont="1" applyBorder="1" applyAlignment="1">
      <alignment horizontal="right" vertical="center"/>
    </xf>
    <xf numFmtId="4" fontId="31" fillId="2" borderId="14" xfId="0" applyNumberFormat="1" applyFont="1" applyFill="1" applyBorder="1" applyAlignment="1">
      <alignment horizontal="right" vertical="center"/>
    </xf>
    <xf numFmtId="4" fontId="18" fillId="2" borderId="14" xfId="0" applyNumberFormat="1" applyFont="1" applyFill="1" applyBorder="1" applyAlignment="1">
      <alignment horizontal="right" vertical="center"/>
    </xf>
    <xf numFmtId="0" fontId="38" fillId="12" borderId="14" xfId="0" applyFont="1" applyFill="1" applyBorder="1" applyAlignment="1">
      <alignment vertical="center"/>
    </xf>
    <xf numFmtId="49" fontId="22" fillId="13" borderId="14" xfId="0" applyNumberFormat="1" applyFont="1" applyFill="1" applyBorder="1" applyAlignment="1">
      <alignment horizontal="left" vertical="center" wrapText="1"/>
    </xf>
    <xf numFmtId="0" fontId="29" fillId="2" borderId="14" xfId="0" applyFont="1" applyFill="1" applyBorder="1" applyAlignment="1">
      <alignment vertical="center"/>
    </xf>
    <xf numFmtId="0" fontId="29" fillId="3" borderId="14" xfId="0" applyFont="1" applyFill="1" applyBorder="1" applyAlignment="1">
      <alignment horizontal="right" vertical="center"/>
    </xf>
    <xf numFmtId="0" fontId="25" fillId="2" borderId="14" xfId="0" applyFont="1" applyFill="1" applyBorder="1" applyAlignment="1">
      <alignment vertical="center"/>
    </xf>
    <xf numFmtId="49" fontId="31" fillId="3" borderId="14" xfId="0" applyNumberFormat="1" applyFont="1" applyFill="1" applyBorder="1" applyAlignment="1">
      <alignment horizontal="left" vertical="center" wrapText="1"/>
    </xf>
    <xf numFmtId="4" fontId="22" fillId="13" borderId="14" xfId="0" applyNumberFormat="1" applyFont="1" applyFill="1" applyBorder="1" applyAlignment="1">
      <alignment horizontal="right" vertical="center"/>
    </xf>
    <xf numFmtId="49" fontId="18" fillId="3" borderId="14" xfId="0" applyNumberFormat="1" applyFont="1" applyFill="1" applyBorder="1" applyAlignment="1">
      <alignment horizontal="right" vertical="center"/>
    </xf>
    <xf numFmtId="4" fontId="18" fillId="3" borderId="14" xfId="0" applyNumberFormat="1" applyFont="1" applyFill="1" applyBorder="1" applyAlignment="1">
      <alignment horizontal="right" vertical="center"/>
    </xf>
    <xf numFmtId="49" fontId="18" fillId="3" borderId="14" xfId="0" applyNumberFormat="1" applyFont="1" applyFill="1" applyBorder="1" applyAlignment="1">
      <alignment vertical="center"/>
    </xf>
    <xf numFmtId="0" fontId="21" fillId="7" borderId="14" xfId="0" applyFont="1" applyFill="1" applyBorder="1" applyAlignment="1">
      <alignment vertical="center"/>
    </xf>
    <xf numFmtId="49" fontId="21" fillId="6" borderId="14" xfId="0" applyNumberFormat="1" applyFont="1" applyFill="1" applyBorder="1" applyAlignment="1">
      <alignment horizontal="right" vertical="center"/>
    </xf>
    <xf numFmtId="49" fontId="21" fillId="6" borderId="14" xfId="0" applyNumberFormat="1" applyFont="1" applyFill="1" applyBorder="1" applyAlignment="1">
      <alignment vertical="center"/>
    </xf>
    <xf numFmtId="4" fontId="21" fillId="6" borderId="14" xfId="0" applyNumberFormat="1" applyFont="1" applyFill="1" applyBorder="1" applyAlignment="1">
      <alignment horizontal="right" vertical="center" wrapText="1"/>
    </xf>
    <xf numFmtId="0" fontId="28" fillId="7" borderId="14" xfId="0" applyFont="1" applyFill="1" applyBorder="1" applyAlignment="1">
      <alignment vertical="center"/>
    </xf>
    <xf numFmtId="0" fontId="28" fillId="6" borderId="14" xfId="0" applyFont="1" applyFill="1" applyBorder="1" applyAlignment="1">
      <alignment horizontal="center" vertical="center"/>
    </xf>
    <xf numFmtId="49" fontId="28" fillId="6" borderId="14" xfId="0" applyNumberFormat="1" applyFont="1" applyFill="1" applyBorder="1" applyAlignment="1">
      <alignment horizontal="right" vertical="center"/>
    </xf>
    <xf numFmtId="49" fontId="28" fillId="6" borderId="2" xfId="0" applyNumberFormat="1" applyFont="1" applyFill="1" applyBorder="1" applyAlignment="1">
      <alignment vertical="center"/>
    </xf>
    <xf numFmtId="3" fontId="28" fillId="6" borderId="14" xfId="0" applyNumberFormat="1" applyFont="1" applyFill="1" applyBorder="1" applyAlignment="1">
      <alignment horizontal="right" vertical="center" wrapText="1"/>
    </xf>
    <xf numFmtId="0" fontId="28" fillId="0" borderId="14" xfId="0" applyFont="1" applyBorder="1" applyAlignment="1">
      <alignment vertical="center"/>
    </xf>
    <xf numFmtId="0" fontId="39" fillId="10" borderId="14" xfId="0" applyFont="1" applyFill="1" applyBorder="1" applyAlignment="1">
      <alignment horizontal="center" vertical="center"/>
    </xf>
    <xf numFmtId="49" fontId="28" fillId="10" borderId="14" xfId="0" applyNumberFormat="1" applyFont="1" applyFill="1" applyBorder="1" applyAlignment="1">
      <alignment horizontal="right" vertical="center"/>
    </xf>
    <xf numFmtId="4" fontId="21" fillId="10" borderId="14" xfId="0" applyNumberFormat="1" applyFont="1" applyFill="1" applyBorder="1" applyAlignment="1">
      <alignment horizontal="right" vertical="center" wrapText="1"/>
    </xf>
    <xf numFmtId="4" fontId="22" fillId="12" borderId="14" xfId="0" applyNumberFormat="1" applyFont="1" applyFill="1" applyBorder="1"/>
    <xf numFmtId="4" fontId="22" fillId="0" borderId="0" xfId="0" applyNumberFormat="1" applyFont="1"/>
    <xf numFmtId="4" fontId="31" fillId="0" borderId="0" xfId="0" applyNumberFormat="1" applyFont="1"/>
    <xf numFmtId="0" fontId="31" fillId="0" borderId="14" xfId="0" applyFont="1" applyBorder="1" applyAlignment="1">
      <alignment vertical="center" wrapText="1"/>
    </xf>
    <xf numFmtId="49" fontId="18" fillId="10" borderId="14" xfId="0" applyNumberFormat="1" applyFont="1" applyFill="1" applyBorder="1" applyAlignment="1">
      <alignment horizontal="left" vertical="center"/>
    </xf>
    <xf numFmtId="4" fontId="22" fillId="3" borderId="14" xfId="0" applyNumberFormat="1" applyFont="1" applyFill="1" applyBorder="1" applyAlignment="1">
      <alignment horizontal="right" vertical="center"/>
    </xf>
    <xf numFmtId="49" fontId="18" fillId="10" borderId="14" xfId="0" applyNumberFormat="1" applyFont="1" applyFill="1" applyBorder="1" applyAlignment="1">
      <alignment vertical="center"/>
    </xf>
    <xf numFmtId="0" fontId="28" fillId="2" borderId="14" xfId="0" applyFont="1" applyFill="1" applyBorder="1" applyAlignment="1">
      <alignment vertical="center"/>
    </xf>
    <xf numFmtId="0" fontId="40" fillId="3" borderId="14" xfId="0" applyFont="1" applyFill="1" applyBorder="1" applyAlignment="1">
      <alignment horizontal="left" vertical="center"/>
    </xf>
    <xf numFmtId="49" fontId="28" fillId="3" borderId="14" xfId="0" applyNumberFormat="1" applyFont="1" applyFill="1" applyBorder="1" applyAlignment="1">
      <alignment horizontal="right" vertical="center"/>
    </xf>
    <xf numFmtId="4" fontId="40" fillId="3" borderId="14" xfId="0" applyNumberFormat="1" applyFont="1" applyFill="1" applyBorder="1" applyAlignment="1">
      <alignment horizontal="right" vertical="center" wrapText="1"/>
    </xf>
    <xf numFmtId="4" fontId="18" fillId="13" borderId="14" xfId="0" applyNumberFormat="1" applyFont="1" applyFill="1" applyBorder="1" applyAlignment="1">
      <alignment vertical="center"/>
    </xf>
    <xf numFmtId="4" fontId="41" fillId="12" borderId="0" xfId="0" applyNumberFormat="1" applyFont="1" applyFill="1"/>
    <xf numFmtId="4" fontId="42" fillId="0" borderId="2" xfId="0" applyNumberFormat="1" applyFont="1" applyBorder="1"/>
    <xf numFmtId="49" fontId="22" fillId="10" borderId="14" xfId="0" applyNumberFormat="1" applyFont="1" applyFill="1" applyBorder="1" applyAlignment="1">
      <alignment horizontal="right" vertical="center"/>
    </xf>
    <xf numFmtId="49" fontId="22" fillId="10" borderId="14" xfId="0" applyNumberFormat="1" applyFont="1" applyFill="1" applyBorder="1" applyAlignment="1">
      <alignment horizontal="left" vertical="center"/>
    </xf>
    <xf numFmtId="4" fontId="22" fillId="10" borderId="14" xfId="0" applyNumberFormat="1" applyFont="1" applyFill="1" applyBorder="1" applyAlignment="1">
      <alignment vertical="center"/>
    </xf>
    <xf numFmtId="4" fontId="41" fillId="0" borderId="14" xfId="0" applyNumberFormat="1" applyFont="1" applyBorder="1"/>
    <xf numFmtId="4" fontId="42" fillId="0" borderId="14" xfId="0" applyNumberFormat="1" applyFont="1" applyBorder="1"/>
    <xf numFmtId="4" fontId="41" fillId="12" borderId="14" xfId="0" applyNumberFormat="1" applyFont="1" applyFill="1" applyBorder="1"/>
    <xf numFmtId="4" fontId="41" fillId="12" borderId="2" xfId="0" applyNumberFormat="1" applyFont="1" applyFill="1" applyBorder="1"/>
    <xf numFmtId="4" fontId="31" fillId="0" borderId="14" xfId="0" applyNumberFormat="1" applyFont="1" applyBorder="1" applyAlignment="1">
      <alignment horizontal="right" vertical="center"/>
    </xf>
    <xf numFmtId="4" fontId="42" fillId="0" borderId="14" xfId="0" applyNumberFormat="1" applyFont="1" applyBorder="1" applyAlignment="1">
      <alignment vertical="center"/>
    </xf>
    <xf numFmtId="4" fontId="18" fillId="7" borderId="14" xfId="0" applyNumberFormat="1" applyFont="1" applyFill="1" applyBorder="1" applyAlignment="1">
      <alignment horizontal="right" vertical="center"/>
    </xf>
    <xf numFmtId="3" fontId="43" fillId="7" borderId="14" xfId="0" applyNumberFormat="1" applyFont="1" applyFill="1" applyBorder="1" applyAlignment="1">
      <alignment horizontal="right" vertical="center"/>
    </xf>
    <xf numFmtId="3" fontId="18" fillId="2" borderId="14" xfId="0" applyNumberFormat="1" applyFont="1" applyFill="1" applyBorder="1" applyAlignment="1">
      <alignment horizontal="right" vertical="center"/>
    </xf>
    <xf numFmtId="4" fontId="44" fillId="2" borderId="14" xfId="0" applyNumberFormat="1" applyFont="1" applyFill="1" applyBorder="1" applyAlignment="1">
      <alignment horizontal="right" vertical="center"/>
    </xf>
    <xf numFmtId="4" fontId="42" fillId="0" borderId="0" xfId="0" applyNumberFormat="1" applyFont="1"/>
    <xf numFmtId="0" fontId="29" fillId="0" borderId="14" xfId="0" applyFont="1" applyBorder="1" applyAlignment="1">
      <alignment horizontal="right" vertical="center"/>
    </xf>
    <xf numFmtId="49" fontId="21" fillId="6" borderId="2" xfId="0" applyNumberFormat="1" applyFont="1" applyFill="1" applyBorder="1" applyAlignment="1">
      <alignment vertical="center"/>
    </xf>
    <xf numFmtId="0" fontId="28" fillId="12" borderId="14" xfId="0" applyFont="1" applyFill="1" applyBorder="1" applyAlignment="1">
      <alignment vertical="center"/>
    </xf>
    <xf numFmtId="0" fontId="21" fillId="13" borderId="14" xfId="0" applyFont="1" applyFill="1" applyBorder="1" applyAlignment="1">
      <alignment horizontal="left" vertical="center"/>
    </xf>
    <xf numFmtId="49" fontId="28" fillId="13" borderId="14" xfId="0" applyNumberFormat="1" applyFont="1" applyFill="1" applyBorder="1" applyAlignment="1">
      <alignment horizontal="right" vertical="center"/>
    </xf>
    <xf numFmtId="49" fontId="18" fillId="13" borderId="2" xfId="0" applyNumberFormat="1" applyFont="1" applyFill="1" applyBorder="1" applyAlignment="1">
      <alignment vertical="center"/>
    </xf>
    <xf numFmtId="4" fontId="21" fillId="13" borderId="14" xfId="0" applyNumberFormat="1" applyFont="1" applyFill="1" applyBorder="1" applyAlignment="1">
      <alignment horizontal="right" vertical="center" wrapText="1"/>
    </xf>
    <xf numFmtId="4" fontId="32" fillId="10" borderId="14" xfId="0" applyNumberFormat="1" applyFont="1" applyFill="1" applyBorder="1" applyAlignment="1">
      <alignment horizontal="right" vertical="center" wrapText="1"/>
    </xf>
    <xf numFmtId="4" fontId="36" fillId="10" borderId="14" xfId="0" applyNumberFormat="1" applyFont="1" applyFill="1" applyBorder="1" applyAlignment="1">
      <alignment horizontal="right" vertical="center" wrapText="1"/>
    </xf>
    <xf numFmtId="49" fontId="22" fillId="13" borderId="14" xfId="0" applyNumberFormat="1" applyFont="1" applyFill="1" applyBorder="1" applyAlignment="1">
      <alignment horizontal="left" vertical="center"/>
    </xf>
    <xf numFmtId="4" fontId="45" fillId="10" borderId="14" xfId="0" applyNumberFormat="1" applyFont="1" applyFill="1" applyBorder="1" applyAlignment="1">
      <alignment horizontal="right" vertical="center" wrapText="1"/>
    </xf>
    <xf numFmtId="4" fontId="46" fillId="10" borderId="14" xfId="0" applyNumberFormat="1" applyFont="1" applyFill="1" applyBorder="1" applyAlignment="1">
      <alignment horizontal="right" vertical="center" wrapText="1"/>
    </xf>
    <xf numFmtId="4" fontId="37" fillId="13" borderId="14" xfId="0" applyNumberFormat="1" applyFont="1" applyFill="1" applyBorder="1" applyAlignment="1">
      <alignment horizontal="right" vertical="center" wrapText="1"/>
    </xf>
    <xf numFmtId="0" fontId="22" fillId="13" borderId="14" xfId="0" applyFont="1" applyFill="1" applyBorder="1" applyAlignment="1">
      <alignment horizontal="left" vertical="center"/>
    </xf>
    <xf numFmtId="0" fontId="22" fillId="10" borderId="14" xfId="0" applyFont="1" applyFill="1" applyBorder="1" applyAlignment="1">
      <alignment horizontal="right" vertical="center"/>
    </xf>
    <xf numFmtId="4" fontId="47" fillId="10" borderId="14" xfId="0" applyNumberFormat="1" applyFont="1" applyFill="1" applyBorder="1" applyAlignment="1">
      <alignment horizontal="right" vertical="center" wrapText="1"/>
    </xf>
    <xf numFmtId="0" fontId="21" fillId="13" borderId="14" xfId="0" applyFont="1" applyFill="1" applyBorder="1" applyAlignment="1">
      <alignment horizontal="center" vertical="center"/>
    </xf>
    <xf numFmtId="4" fontId="18" fillId="13" borderId="14" xfId="0" applyNumberFormat="1" applyFont="1" applyFill="1" applyBorder="1" applyAlignment="1">
      <alignment horizontal="right" vertical="center" wrapText="1"/>
    </xf>
    <xf numFmtId="0" fontId="28" fillId="3" borderId="14" xfId="0" applyFont="1" applyFill="1" applyBorder="1" applyAlignment="1">
      <alignment horizontal="center" vertical="center"/>
    </xf>
    <xf numFmtId="49" fontId="28" fillId="3" borderId="14" xfId="0" applyNumberFormat="1" applyFont="1" applyFill="1" applyBorder="1" applyAlignment="1">
      <alignment vertical="center"/>
    </xf>
    <xf numFmtId="4" fontId="28" fillId="3" borderId="14" xfId="0" applyNumberFormat="1" applyFont="1" applyFill="1" applyBorder="1" applyAlignment="1">
      <alignment horizontal="right" vertical="center" wrapText="1"/>
    </xf>
    <xf numFmtId="3" fontId="37" fillId="10" borderId="14" xfId="0" applyNumberFormat="1" applyFont="1" applyFill="1" applyBorder="1" applyAlignment="1">
      <alignment horizontal="center" vertical="center"/>
    </xf>
    <xf numFmtId="4" fontId="37" fillId="10" borderId="14" xfId="0" applyNumberFormat="1" applyFont="1" applyFill="1" applyBorder="1" applyAlignment="1">
      <alignment vertical="center"/>
    </xf>
    <xf numFmtId="3" fontId="31" fillId="0" borderId="0" xfId="0" applyNumberFormat="1" applyFont="1" applyAlignment="1">
      <alignment vertical="center"/>
    </xf>
    <xf numFmtId="4" fontId="44" fillId="12" borderId="14" xfId="0" applyNumberFormat="1" applyFont="1" applyFill="1" applyBorder="1" applyAlignment="1">
      <alignment horizontal="right" vertical="center"/>
    </xf>
    <xf numFmtId="4" fontId="47" fillId="0" borderId="14" xfId="0" applyNumberFormat="1" applyFont="1" applyBorder="1" applyAlignment="1">
      <alignment horizontal="right" vertical="center"/>
    </xf>
    <xf numFmtId="4" fontId="48" fillId="0" borderId="14" xfId="0" applyNumberFormat="1" applyFont="1" applyBorder="1" applyAlignment="1">
      <alignment horizontal="right" vertical="center"/>
    </xf>
    <xf numFmtId="3" fontId="28" fillId="0" borderId="0" xfId="0" applyNumberFormat="1" applyFont="1" applyAlignment="1">
      <alignment vertical="center"/>
    </xf>
    <xf numFmtId="4" fontId="21" fillId="7" borderId="14" xfId="0" applyNumberFormat="1" applyFont="1" applyFill="1" applyBorder="1" applyAlignment="1">
      <alignment horizontal="right" vertical="center"/>
    </xf>
    <xf numFmtId="4" fontId="28" fillId="2" borderId="14" xfId="0" applyNumberFormat="1" applyFont="1" applyFill="1" applyBorder="1" applyAlignment="1">
      <alignment horizontal="right" vertical="center"/>
    </xf>
    <xf numFmtId="4" fontId="37" fillId="0" borderId="14" xfId="0" applyNumberFormat="1" applyFont="1" applyBorder="1" applyAlignment="1">
      <alignment horizontal="right" vertical="center"/>
    </xf>
    <xf numFmtId="0" fontId="3" fillId="0" borderId="0" xfId="0" applyFont="1"/>
    <xf numFmtId="0" fontId="4" fillId="0" borderId="0" xfId="0" applyFont="1"/>
    <xf numFmtId="0" fontId="1" fillId="0" borderId="0" xfId="0" applyFont="1"/>
    <xf numFmtId="0" fontId="2" fillId="10" borderId="0" xfId="0" applyFont="1" applyFill="1" applyAlignment="1">
      <alignment horizontal="center" vertical="center" wrapText="1"/>
    </xf>
    <xf numFmtId="0" fontId="2" fillId="10" borderId="46" xfId="0" applyFont="1" applyFill="1" applyBorder="1" applyAlignment="1">
      <alignment horizontal="center" vertical="center" wrapText="1"/>
    </xf>
    <xf numFmtId="0" fontId="2" fillId="17" borderId="46" xfId="0" applyFont="1" applyFill="1" applyBorder="1" applyAlignment="1">
      <alignment vertical="center" wrapText="1"/>
    </xf>
    <xf numFmtId="3" fontId="2" fillId="17" borderId="46" xfId="0" applyNumberFormat="1" applyFont="1" applyFill="1" applyBorder="1" applyAlignment="1">
      <alignment vertical="center" wrapText="1"/>
    </xf>
    <xf numFmtId="4" fontId="2" fillId="17" borderId="46" xfId="0" applyNumberFormat="1" applyFont="1" applyFill="1" applyBorder="1" applyAlignment="1">
      <alignment vertical="center" wrapText="1"/>
    </xf>
    <xf numFmtId="0" fontId="1" fillId="10" borderId="46" xfId="0" applyFont="1" applyFill="1" applyBorder="1" applyAlignment="1">
      <alignment vertical="center" wrapText="1"/>
    </xf>
    <xf numFmtId="3" fontId="1" fillId="10" borderId="46" xfId="0" applyNumberFormat="1" applyFont="1" applyFill="1" applyBorder="1" applyAlignment="1">
      <alignment vertical="center" wrapText="1"/>
    </xf>
    <xf numFmtId="4" fontId="1" fillId="10" borderId="46" xfId="0" applyNumberFormat="1" applyFont="1" applyFill="1" applyBorder="1" applyAlignment="1">
      <alignment vertical="center" wrapText="1"/>
    </xf>
    <xf numFmtId="0" fontId="1" fillId="10" borderId="46" xfId="0" applyFont="1" applyFill="1" applyBorder="1" applyAlignment="1">
      <alignment vertical="center"/>
    </xf>
    <xf numFmtId="3" fontId="1" fillId="10" borderId="46" xfId="0" applyNumberFormat="1" applyFont="1" applyFill="1" applyBorder="1" applyAlignment="1">
      <alignment vertical="center"/>
    </xf>
    <xf numFmtId="4" fontId="1" fillId="10" borderId="46" xfId="0" applyNumberFormat="1" applyFont="1" applyFill="1" applyBorder="1" applyAlignment="1">
      <alignment vertical="center"/>
    </xf>
    <xf numFmtId="0" fontId="2" fillId="17" borderId="46" xfId="0" applyFont="1" applyFill="1" applyBorder="1" applyAlignment="1">
      <alignment vertical="center"/>
    </xf>
    <xf numFmtId="178" fontId="2" fillId="17" borderId="46" xfId="0" applyNumberFormat="1" applyFont="1" applyFill="1" applyBorder="1" applyAlignment="1">
      <alignment horizontal="right" vertical="center"/>
    </xf>
    <xf numFmtId="4" fontId="2" fillId="17" borderId="46" xfId="0" applyNumberFormat="1" applyFont="1" applyFill="1" applyBorder="1" applyAlignment="1">
      <alignment horizontal="right" vertical="center"/>
    </xf>
    <xf numFmtId="0" fontId="3" fillId="17" borderId="48" xfId="0" applyFont="1" applyFill="1" applyBorder="1" applyAlignment="1">
      <alignment vertical="center" wrapText="1"/>
    </xf>
    <xf numFmtId="178" fontId="3" fillId="17" borderId="48" xfId="0" applyNumberFormat="1" applyFont="1" applyFill="1" applyBorder="1" applyAlignment="1">
      <alignment horizontal="right" vertical="center"/>
    </xf>
    <xf numFmtId="4" fontId="3" fillId="17" borderId="48" xfId="0" applyNumberFormat="1" applyFont="1" applyFill="1" applyBorder="1" applyAlignment="1">
      <alignment horizontal="right" vertical="center"/>
    </xf>
    <xf numFmtId="0" fontId="1" fillId="2" borderId="0" xfId="0" applyFont="1" applyFill="1"/>
    <xf numFmtId="0" fontId="2" fillId="10" borderId="49" xfId="0" applyFont="1" applyFill="1" applyBorder="1" applyAlignment="1">
      <alignment horizontal="center" vertical="center" wrapText="1"/>
    </xf>
    <xf numFmtId="0" fontId="2" fillId="10" borderId="50" xfId="0" applyFont="1" applyFill="1" applyBorder="1" applyAlignment="1">
      <alignment horizontal="center" vertical="center" wrapText="1"/>
    </xf>
    <xf numFmtId="0" fontId="1" fillId="10" borderId="51" xfId="0" applyFont="1" applyFill="1" applyBorder="1" applyAlignment="1">
      <alignment vertical="center" wrapText="1"/>
    </xf>
    <xf numFmtId="0" fontId="2" fillId="10" borderId="46" xfId="0" applyFont="1" applyFill="1" applyBorder="1" applyAlignment="1">
      <alignment horizontal="right" vertical="center"/>
    </xf>
    <xf numFmtId="3" fontId="2" fillId="10" borderId="46" xfId="0" applyNumberFormat="1" applyFont="1" applyFill="1" applyBorder="1" applyAlignment="1">
      <alignment horizontal="right" vertical="center"/>
    </xf>
    <xf numFmtId="0" fontId="3" fillId="17" borderId="52" xfId="0" applyFont="1" applyFill="1" applyBorder="1" applyAlignment="1">
      <alignment vertical="center" wrapText="1"/>
    </xf>
    <xf numFmtId="3" fontId="3" fillId="17" borderId="48" xfId="0" applyNumberFormat="1" applyFont="1" applyFill="1" applyBorder="1" applyAlignment="1">
      <alignment horizontal="right" vertical="center"/>
    </xf>
    <xf numFmtId="0" fontId="3" fillId="18" borderId="0" xfId="0" applyFont="1" applyFill="1" applyAlignment="1">
      <alignment vertical="center" wrapText="1"/>
    </xf>
    <xf numFmtId="0" fontId="3" fillId="18" borderId="0" xfId="0" applyFont="1" applyFill="1" applyAlignment="1">
      <alignment horizontal="right" vertical="center"/>
    </xf>
    <xf numFmtId="0" fontId="2" fillId="19" borderId="12" xfId="53" applyFont="1" applyFill="1" applyBorder="1" applyAlignment="1">
      <alignment horizontal="left" vertical="center" wrapText="1"/>
    </xf>
    <xf numFmtId="0" fontId="2" fillId="19" borderId="16" xfId="53" applyFont="1" applyFill="1" applyBorder="1" applyAlignment="1">
      <alignment horizontal="left" vertical="center" wrapText="1"/>
    </xf>
    <xf numFmtId="0" fontId="2" fillId="19" borderId="13" xfId="53" applyFont="1" applyFill="1" applyBorder="1" applyAlignment="1">
      <alignment horizontal="left" vertical="center" wrapText="1"/>
    </xf>
    <xf numFmtId="3" fontId="2" fillId="10" borderId="46" xfId="0" applyNumberFormat="1" applyFont="1" applyFill="1" applyBorder="1" applyAlignment="1">
      <alignment horizontal="right" vertical="center" wrapText="1"/>
    </xf>
    <xf numFmtId="0" fontId="2" fillId="12" borderId="12" xfId="53" applyFont="1" applyFill="1" applyBorder="1" applyAlignment="1">
      <alignment horizontal="left" vertical="center" wrapText="1"/>
    </xf>
    <xf numFmtId="0" fontId="2" fillId="12" borderId="16" xfId="53" applyFont="1" applyFill="1" applyBorder="1" applyAlignment="1">
      <alignment horizontal="left" vertical="center" wrapText="1"/>
    </xf>
    <xf numFmtId="0" fontId="2" fillId="12" borderId="13" xfId="53" applyFont="1" applyFill="1" applyBorder="1" applyAlignment="1">
      <alignment horizontal="left" vertical="center" wrapText="1"/>
    </xf>
    <xf numFmtId="0" fontId="2" fillId="10" borderId="0" xfId="0" applyFont="1" applyFill="1" applyAlignment="1">
      <alignment vertical="center"/>
    </xf>
    <xf numFmtId="0" fontId="2" fillId="10" borderId="0" xfId="0" applyFont="1" applyFill="1" applyAlignment="1">
      <alignment vertical="center" wrapText="1"/>
    </xf>
    <xf numFmtId="0" fontId="1" fillId="10" borderId="0" xfId="0" applyFont="1" applyFill="1" applyAlignment="1">
      <alignment vertical="center" wrapText="1"/>
    </xf>
    <xf numFmtId="0" fontId="1" fillId="10" borderId="0" xfId="0" applyFont="1" applyFill="1" applyAlignment="1">
      <alignment horizontal="center" vertical="center" wrapText="1"/>
    </xf>
    <xf numFmtId="0" fontId="1" fillId="10" borderId="0" xfId="0" applyFont="1" applyFill="1" applyAlignment="1">
      <alignment vertical="center"/>
    </xf>
    <xf numFmtId="0" fontId="2" fillId="10" borderId="43" xfId="0" applyFont="1" applyFill="1" applyBorder="1" applyAlignment="1">
      <alignment vertical="center" wrapText="1"/>
    </xf>
    <xf numFmtId="3" fontId="2" fillId="10" borderId="43" xfId="0" applyNumberFormat="1" applyFont="1" applyFill="1" applyBorder="1" applyAlignment="1">
      <alignment horizontal="right" vertical="center"/>
    </xf>
    <xf numFmtId="178" fontId="1" fillId="0" borderId="0" xfId="0" applyNumberFormat="1" applyFont="1"/>
    <xf numFmtId="0" fontId="49" fillId="0" borderId="0" xfId="53" applyFont="1" applyAlignment="1">
      <alignment wrapText="1"/>
    </xf>
    <xf numFmtId="0" fontId="2" fillId="10" borderId="53" xfId="0" applyFont="1" applyFill="1" applyBorder="1" applyAlignment="1">
      <alignment horizontal="right" vertical="center"/>
    </xf>
    <xf numFmtId="3" fontId="2" fillId="10" borderId="53" xfId="0" applyNumberFormat="1" applyFont="1" applyFill="1" applyBorder="1" applyAlignment="1">
      <alignment horizontal="right" vertical="center"/>
    </xf>
    <xf numFmtId="3" fontId="2" fillId="10" borderId="53" xfId="0" applyNumberFormat="1" applyFont="1" applyFill="1" applyBorder="1" applyAlignment="1">
      <alignment horizontal="right" vertical="center" wrapText="1"/>
    </xf>
    <xf numFmtId="3" fontId="4" fillId="0" borderId="0" xfId="0" applyNumberFormat="1" applyFont="1"/>
    <xf numFmtId="178" fontId="4" fillId="0" borderId="0" xfId="0" applyNumberFormat="1" applyFont="1"/>
    <xf numFmtId="0" fontId="2" fillId="0" borderId="1" xfId="55" applyFont="1" applyBorder="1" applyAlignment="1" quotePrefix="1">
      <alignment horizontal="center" vertical="center" wrapText="1"/>
    </xf>
    <xf numFmtId="3" fontId="2" fillId="0" borderId="1" xfId="55" applyNumberFormat="1" applyFont="1" applyBorder="1" applyAlignment="1" quotePrefix="1">
      <alignment horizontal="center" vertical="center" wrapText="1"/>
    </xf>
    <xf numFmtId="49" fontId="3" fillId="0" borderId="12" xfId="55" applyNumberFormat="1" applyFont="1" applyBorder="1" applyAlignment="1" quotePrefix="1">
      <alignment horizontal="left" vertical="center"/>
    </xf>
    <xf numFmtId="3" fontId="2" fillId="0" borderId="16" xfId="55" applyNumberFormat="1" applyFont="1" applyBorder="1" applyAlignment="1" quotePrefix="1">
      <alignment horizontal="center" vertical="center" wrapText="1"/>
    </xf>
    <xf numFmtId="3" fontId="3" fillId="0" borderId="12" xfId="55" applyNumberFormat="1" applyFont="1" applyBorder="1" applyAlignment="1" quotePrefix="1">
      <alignment horizontal="left" vertical="center"/>
    </xf>
    <xf numFmtId="49" fontId="3" fillId="0" borderId="12" xfId="55" applyNumberFormat="1" applyFont="1" applyBorder="1" applyAlignment="1" quotePrefix="1">
      <alignment horizontal="left" vertical="center" wrapText="1"/>
    </xf>
    <xf numFmtId="0" fontId="3" fillId="0" borderId="0" xfId="55" applyFont="1" applyAlignment="1" quotePrefix="1">
      <alignment horizontal="left" vertical="center"/>
    </xf>
    <xf numFmtId="3" fontId="3" fillId="0" borderId="12" xfId="55" applyNumberFormat="1" applyFont="1" applyBorder="1" applyAlignment="1" quotePrefix="1">
      <alignment horizontal="center" vertical="center"/>
    </xf>
    <xf numFmtId="3" fontId="2" fillId="0" borderId="0" xfId="55" applyNumberFormat="1" applyFont="1" applyAlignment="1" quotePrefix="1">
      <alignment horizontal="left" vertical="center" wrapText="1"/>
    </xf>
    <xf numFmtId="3" fontId="3" fillId="0" borderId="0" xfId="55" applyNumberFormat="1" applyFont="1" applyAlignment="1" quotePrefix="1">
      <alignment horizontal="left" vertical="center"/>
    </xf>
    <xf numFmtId="3" fontId="2" fillId="0" borderId="18" xfId="55" applyNumberFormat="1" applyFont="1" applyBorder="1" applyAlignment="1" quotePrefix="1">
      <alignment horizontal="left" wrapText="1"/>
    </xf>
    <xf numFmtId="0" fontId="3" fillId="0" borderId="12" xfId="55" applyFont="1" applyBorder="1" applyAlignment="1" quotePrefix="1">
      <alignment horizontal="center" vertical="center"/>
    </xf>
    <xf numFmtId="3" fontId="3" fillId="0" borderId="21" xfId="55" applyNumberFormat="1" applyFont="1" applyBorder="1" applyAlignment="1" quotePrefix="1">
      <alignment horizontal="center" vertical="center"/>
    </xf>
    <xf numFmtId="3" fontId="3" fillId="0" borderId="18" xfId="55" applyNumberFormat="1" applyFont="1" applyBorder="1" applyAlignment="1" quotePrefix="1">
      <alignment horizontal="left" vertical="center" wrapText="1"/>
    </xf>
  </cellXfs>
  <cellStyles count="58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Normalno 2 2" xfId="7"/>
    <cellStyle name="Hyperlink" xfId="8" builtinId="8"/>
    <cellStyle name="Normal_Sheet1" xfId="9"/>
    <cellStyle name="60% - Accent4" xfId="10" builtinId="44"/>
    <cellStyle name="Followed Hyperlink" xfId="11" builtinId="9"/>
    <cellStyle name="Normalno 4" xfId="12"/>
    <cellStyle name="Check Cell" xfId="13" builtinId="23"/>
    <cellStyle name="Heading 2" xfId="14" builtinId="17"/>
    <cellStyle name="Note" xfId="15" builtinId="10"/>
    <cellStyle name="40% - Accent3" xfId="16" builtinId="39"/>
    <cellStyle name="Warning Text" xfId="17" builtinId="11"/>
    <cellStyle name="40% - Accent2" xfId="18" builtinId="35"/>
    <cellStyle name="Title" xfId="19" builtinId="15"/>
    <cellStyle name="Obično_List4" xfId="20"/>
    <cellStyle name="CExplanatory Text" xfId="21" builtinId="53"/>
    <cellStyle name="Normalno 3" xfId="22"/>
    <cellStyle name="Heading 1" xfId="23" builtinId="16"/>
    <cellStyle name="Heading 3" xfId="24" builtinId="18"/>
    <cellStyle name="Heading 4" xfId="25" builtinId="19"/>
    <cellStyle name="Input" xfId="26" builtinId="20"/>
    <cellStyle name="60% - Accent3" xfId="27" builtinId="40"/>
    <cellStyle name="Good" xfId="28" builtinId="26"/>
    <cellStyle name="Output" xfId="29" builtinId="21"/>
    <cellStyle name="20% - Accent1" xfId="30" builtinId="30"/>
    <cellStyle name="Calculation" xfId="31" builtinId="22"/>
    <cellStyle name="Linked Cell" xfId="32" builtinId="24"/>
    <cellStyle name="Total" xfId="33" builtinId="25"/>
    <cellStyle name="Bad" xfId="34" builtinId="27"/>
    <cellStyle name="Neutral" xfId="35" builtinId="28"/>
    <cellStyle name="Accent1" xfId="36" builtinId="29"/>
    <cellStyle name="20% - Accent5" xfId="37" builtinId="46"/>
    <cellStyle name="60% - Accent1" xfId="38" builtinId="32"/>
    <cellStyle name="Accent2" xfId="39" builtinId="33"/>
    <cellStyle name="20% - Accent2" xfId="40" builtinId="34"/>
    <cellStyle name="20% - Accent6" xfId="41" builtinId="50"/>
    <cellStyle name="60% - Accent2" xfId="42" builtinId="36"/>
    <cellStyle name="Accent3" xfId="43" builtinId="37"/>
    <cellStyle name="20% - Accent3" xfId="44" builtinId="38"/>
    <cellStyle name="Accent4" xfId="45" builtinId="41"/>
    <cellStyle name="20% - Accent4" xfId="46" builtinId="42"/>
    <cellStyle name="40% - Accent4" xfId="47" builtinId="43"/>
    <cellStyle name="Accent5" xfId="48" builtinId="45"/>
    <cellStyle name="40% - Accent5" xfId="49" builtinId="47"/>
    <cellStyle name="60% - Accent5" xfId="50" builtinId="48"/>
    <cellStyle name="Accent6" xfId="51" builtinId="49"/>
    <cellStyle name="40% - Accent6" xfId="52" builtinId="51"/>
    <cellStyle name="Normalno 2" xfId="53"/>
    <cellStyle name="60% - Accent6" xfId="54" builtinId="52"/>
    <cellStyle name="Normalno 3 2" xfId="55"/>
    <cellStyle name="Normalno 3 3" xfId="56"/>
    <cellStyle name="Obično_List10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5"/>
  <sheetViews>
    <sheetView topLeftCell="A5" workbookViewId="0">
      <selection activeCell="K3" sqref="K3"/>
    </sheetView>
  </sheetViews>
  <sheetFormatPr defaultColWidth="8.89090909090909" defaultRowHeight="15.5"/>
  <cols>
    <col min="1" max="4" width="8.89090909090909" style="505" customWidth="1"/>
    <col min="5" max="5" width="22.8909090909091" style="505" customWidth="1"/>
    <col min="6" max="7" width="16.5545454545455" style="505" hidden="1" customWidth="1"/>
    <col min="8" max="11" width="15.3363636363636" style="505" customWidth="1"/>
    <col min="12" max="12" width="8.89090909090909" style="505" customWidth="1"/>
    <col min="13" max="13" width="16.8909090909091" style="505" customWidth="1"/>
    <col min="14" max="14" width="11.6636363636364" style="505" customWidth="1"/>
    <col min="15" max="17" width="12.6636363636364" style="505" customWidth="1"/>
    <col min="18" max="18" width="8.89090909090909" style="505" customWidth="1"/>
    <col min="19" max="16384" width="8.89090909090909" style="505"/>
  </cols>
  <sheetData>
    <row r="1" ht="40.5" customHeight="1" spans="1:11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ht="24" customHeight="1" spans="1:11">
      <c r="A2" s="506" t="s">
        <v>1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</row>
    <row r="3" ht="62" spans="1:11">
      <c r="A3" s="507" t="s">
        <v>2</v>
      </c>
      <c r="B3" s="507"/>
      <c r="C3" s="507"/>
      <c r="D3" s="507"/>
      <c r="E3" s="507"/>
      <c r="F3" s="507" t="s">
        <v>3</v>
      </c>
      <c r="G3" s="507" t="s">
        <v>4</v>
      </c>
      <c r="H3" s="507" t="s">
        <v>5</v>
      </c>
      <c r="I3" s="507" t="s">
        <v>6</v>
      </c>
      <c r="J3" s="507" t="s">
        <v>7</v>
      </c>
      <c r="K3" s="507" t="s">
        <v>8</v>
      </c>
    </row>
    <row r="4" ht="28.2" customHeight="1" spans="1:13">
      <c r="A4" s="508" t="s">
        <v>9</v>
      </c>
      <c r="B4" s="508"/>
      <c r="C4" s="508"/>
      <c r="D4" s="508"/>
      <c r="E4" s="508"/>
      <c r="F4" s="509" t="e">
        <f>SUM(F5:F6)</f>
        <v>#REF!</v>
      </c>
      <c r="G4" s="509" t="e">
        <f>SUM(G5:G6)</f>
        <v>#REF!</v>
      </c>
      <c r="H4" s="510">
        <f t="shared" ref="H4" si="0">SUM(H5:H6)</f>
        <v>11260405.38</v>
      </c>
      <c r="I4" s="510">
        <f>I5</f>
        <v>1494512.62592076</v>
      </c>
      <c r="J4" s="510">
        <f>J5+J6</f>
        <v>1604927</v>
      </c>
      <c r="K4" s="510">
        <f>K5</f>
        <v>896856.72</v>
      </c>
      <c r="M4" s="196"/>
    </row>
    <row r="5" ht="28.2" customHeight="1" spans="1:16">
      <c r="A5" s="511" t="s">
        <v>10</v>
      </c>
      <c r="B5" s="511"/>
      <c r="C5" s="511"/>
      <c r="D5" s="511"/>
      <c r="E5" s="511"/>
      <c r="F5" s="512" t="e">
        <f>SUM('RAČUN PRIHODA I RASHODA'!#REF!)</f>
        <v>#REF!</v>
      </c>
      <c r="G5" s="512" t="e">
        <f>SUM('RAČUN PRIHODA I RASHODA'!#REF!)</f>
        <v>#REF!</v>
      </c>
      <c r="H5" s="513">
        <v>11260405.38</v>
      </c>
      <c r="I5" s="513">
        <f>H5/7.5345</f>
        <v>1494512.62592076</v>
      </c>
      <c r="J5" s="513">
        <v>1604927</v>
      </c>
      <c r="K5" s="513">
        <v>896856.72</v>
      </c>
      <c r="M5" s="547"/>
      <c r="N5" s="547"/>
      <c r="O5" s="547"/>
      <c r="P5" s="547"/>
    </row>
    <row r="6" ht="28.2" customHeight="1" spans="1:11">
      <c r="A6" s="514" t="s">
        <v>11</v>
      </c>
      <c r="B6" s="514"/>
      <c r="C6" s="514"/>
      <c r="D6" s="514"/>
      <c r="E6" s="514"/>
      <c r="F6" s="515" t="e">
        <f>SUM('RAČUN PRIHODA I RASHODA'!#REF!)</f>
        <v>#REF!</v>
      </c>
      <c r="G6" s="515" t="e">
        <f>SUM('RAČUN PRIHODA I RASHODA'!#REF!)</f>
        <v>#REF!</v>
      </c>
      <c r="H6" s="516">
        <v>0</v>
      </c>
      <c r="I6" s="516">
        <v>0</v>
      </c>
      <c r="J6" s="516">
        <v>0</v>
      </c>
      <c r="K6" s="516">
        <v>0</v>
      </c>
    </row>
    <row r="7" ht="28.2" customHeight="1" spans="1:11">
      <c r="A7" s="517" t="s">
        <v>12</v>
      </c>
      <c r="B7" s="517"/>
      <c r="C7" s="517"/>
      <c r="D7" s="517"/>
      <c r="E7" s="517"/>
      <c r="F7" s="518" t="e">
        <f t="shared" ref="F7:H7" si="1">SUM(F8:F9)</f>
        <v>#REF!</v>
      </c>
      <c r="G7" s="518" t="e">
        <f t="shared" si="1"/>
        <v>#REF!</v>
      </c>
      <c r="H7" s="519">
        <f t="shared" si="1"/>
        <v>11372757.92</v>
      </c>
      <c r="I7" s="519">
        <f>H7/7.5345</f>
        <v>1509424.37056208</v>
      </c>
      <c r="J7" s="519">
        <f>J8+J9</f>
        <v>1604927</v>
      </c>
      <c r="K7" s="519">
        <f>K8+K9</f>
        <v>877737.29</v>
      </c>
    </row>
    <row r="8" ht="28.2" customHeight="1" spans="1:17">
      <c r="A8" s="511" t="s">
        <v>13</v>
      </c>
      <c r="B8" s="511"/>
      <c r="C8" s="511"/>
      <c r="D8" s="511"/>
      <c r="E8" s="511"/>
      <c r="F8" s="512" t="e">
        <f>SUM('RAČUN PRIHODA I RASHODA'!#REF!)</f>
        <v>#REF!</v>
      </c>
      <c r="G8" s="512" t="e">
        <f>SUM('RAČUN PRIHODA I RASHODA'!#REF!)</f>
        <v>#REF!</v>
      </c>
      <c r="H8" s="513">
        <v>11048861.71</v>
      </c>
      <c r="I8" s="513">
        <f>H8/7.5345</f>
        <v>1466435.95593603</v>
      </c>
      <c r="J8" s="513">
        <v>1563700</v>
      </c>
      <c r="K8" s="513">
        <v>847014.72</v>
      </c>
      <c r="M8" s="547"/>
      <c r="N8" s="547"/>
      <c r="O8" s="196"/>
      <c r="P8" s="196"/>
      <c r="Q8" s="196"/>
    </row>
    <row r="9" ht="28.2" customHeight="1" spans="1:17">
      <c r="A9" s="514" t="s">
        <v>14</v>
      </c>
      <c r="B9" s="514"/>
      <c r="C9" s="514"/>
      <c r="D9" s="514"/>
      <c r="E9" s="514"/>
      <c r="F9" s="515" t="e">
        <f>SUM('RAČUN PRIHODA I RASHODA'!#REF!)</f>
        <v>#REF!</v>
      </c>
      <c r="G9" s="515" t="e">
        <f>SUM('RAČUN PRIHODA I RASHODA'!#REF!)</f>
        <v>#REF!</v>
      </c>
      <c r="H9" s="516">
        <v>323896.21</v>
      </c>
      <c r="I9" s="516">
        <f>H9/7.5345</f>
        <v>42988.4146260535</v>
      </c>
      <c r="J9" s="516">
        <v>41227</v>
      </c>
      <c r="K9" s="516">
        <v>30722.57</v>
      </c>
      <c r="O9" s="196"/>
      <c r="P9" s="196"/>
      <c r="Q9" s="196"/>
    </row>
    <row r="10" ht="28.2" customHeight="1" spans="1:17">
      <c r="A10" s="520" t="s">
        <v>15</v>
      </c>
      <c r="B10" s="520"/>
      <c r="C10" s="520"/>
      <c r="D10" s="520"/>
      <c r="E10" s="520"/>
      <c r="F10" s="521" t="e">
        <f>SUM(F4-F7)</f>
        <v>#REF!</v>
      </c>
      <c r="G10" s="521" t="e">
        <f>SUM(G4-G7)</f>
        <v>#REF!</v>
      </c>
      <c r="H10" s="522">
        <f>SUM(H4-H7)</f>
        <v>-112352.540000001</v>
      </c>
      <c r="I10" s="522">
        <f>H10/7.5345</f>
        <v>-14911.7446413167</v>
      </c>
      <c r="J10" s="522">
        <f>SUM(J4-J7)</f>
        <v>0</v>
      </c>
      <c r="K10" s="522">
        <f>K4-K7</f>
        <v>19119.4300000001</v>
      </c>
      <c r="O10" s="196"/>
      <c r="P10" s="196"/>
      <c r="Q10" s="196"/>
    </row>
    <row r="11" spans="1:17">
      <c r="A11" s="523"/>
      <c r="B11" s="523"/>
      <c r="C11" s="523"/>
      <c r="D11" s="523"/>
      <c r="E11" s="523"/>
      <c r="F11" s="523"/>
      <c r="G11" s="523"/>
      <c r="H11" s="523"/>
      <c r="I11" s="523"/>
      <c r="J11" s="523"/>
      <c r="K11" s="523"/>
      <c r="L11" s="548"/>
      <c r="M11" s="548"/>
      <c r="N11" s="548"/>
      <c r="O11" s="548"/>
      <c r="P11" s="548"/>
      <c r="Q11" s="196"/>
    </row>
    <row r="12" ht="21.75" customHeight="1" spans="1:17">
      <c r="A12" s="506" t="s">
        <v>16</v>
      </c>
      <c r="B12" s="506"/>
      <c r="C12" s="506"/>
      <c r="D12" s="506"/>
      <c r="E12" s="506"/>
      <c r="F12" s="506"/>
      <c r="G12" s="506"/>
      <c r="H12" s="506"/>
      <c r="I12" s="506"/>
      <c r="J12" s="506"/>
      <c r="K12" s="506"/>
      <c r="L12" s="548"/>
      <c r="M12" s="548"/>
      <c r="N12" s="548"/>
      <c r="O12" s="548"/>
      <c r="P12" s="548"/>
      <c r="Q12" s="196"/>
    </row>
    <row r="13" ht="46.5" spans="1:11">
      <c r="A13" s="524" t="s">
        <v>17</v>
      </c>
      <c r="B13" s="525"/>
      <c r="C13" s="525"/>
      <c r="D13" s="525"/>
      <c r="E13" s="525"/>
      <c r="F13" s="507" t="s">
        <v>3</v>
      </c>
      <c r="G13" s="507" t="s">
        <v>4</v>
      </c>
      <c r="H13" s="507" t="s">
        <v>18</v>
      </c>
      <c r="I13" s="507" t="s">
        <v>18</v>
      </c>
      <c r="J13" s="507" t="s">
        <v>7</v>
      </c>
      <c r="K13" s="507" t="s">
        <v>8</v>
      </c>
    </row>
    <row r="14" ht="25.95" customHeight="1" spans="1:11">
      <c r="A14" s="526" t="s">
        <v>19</v>
      </c>
      <c r="B14" s="511"/>
      <c r="C14" s="511"/>
      <c r="D14" s="511"/>
      <c r="E14" s="511"/>
      <c r="F14" s="527">
        <v>0</v>
      </c>
      <c r="G14" s="527">
        <v>0</v>
      </c>
      <c r="H14" s="528"/>
      <c r="I14" s="528"/>
      <c r="J14" s="527"/>
      <c r="K14" s="549"/>
    </row>
    <row r="15" ht="25.95" customHeight="1" spans="1:11">
      <c r="A15" s="526" t="s">
        <v>20</v>
      </c>
      <c r="B15" s="511"/>
      <c r="C15" s="511"/>
      <c r="D15" s="511"/>
      <c r="E15" s="511"/>
      <c r="F15" s="527">
        <v>0</v>
      </c>
      <c r="G15" s="527">
        <v>0</v>
      </c>
      <c r="H15" s="527"/>
      <c r="I15" s="527"/>
      <c r="J15" s="528"/>
      <c r="K15" s="550"/>
    </row>
    <row r="16" s="503" customFormat="1" ht="25.95" customHeight="1" spans="1:15">
      <c r="A16" s="529" t="s">
        <v>21</v>
      </c>
      <c r="B16" s="520"/>
      <c r="C16" s="520"/>
      <c r="D16" s="520"/>
      <c r="E16" s="520"/>
      <c r="F16" s="530">
        <f t="shared" ref="F16:H16" si="2">SUM(F14-F15)</f>
        <v>0</v>
      </c>
      <c r="G16" s="530">
        <f t="shared" si="2"/>
        <v>0</v>
      </c>
      <c r="H16" s="530">
        <f t="shared" si="2"/>
        <v>0</v>
      </c>
      <c r="I16" s="530"/>
      <c r="J16" s="530">
        <f t="shared" ref="J16:K16" si="3">SUM(J14-J15)</f>
        <v>0</v>
      </c>
      <c r="K16" s="530">
        <f t="shared" si="3"/>
        <v>0</v>
      </c>
      <c r="O16" s="190"/>
    </row>
    <row r="17" s="503" customFormat="1" ht="21.75" customHeight="1" spans="1:11">
      <c r="A17" s="531"/>
      <c r="B17" s="531"/>
      <c r="C17" s="531"/>
      <c r="D17" s="531"/>
      <c r="E17" s="531"/>
      <c r="F17" s="531"/>
      <c r="G17" s="531"/>
      <c r="H17" s="532"/>
      <c r="I17" s="532"/>
      <c r="J17" s="532"/>
      <c r="K17" s="532"/>
    </row>
    <row r="18" ht="21.75" customHeight="1" spans="1:17">
      <c r="A18" s="506" t="s">
        <v>22</v>
      </c>
      <c r="B18" s="506"/>
      <c r="C18" s="506"/>
      <c r="D18" s="506"/>
      <c r="E18" s="506"/>
      <c r="F18" s="506"/>
      <c r="G18" s="506"/>
      <c r="H18" s="506"/>
      <c r="I18" s="506"/>
      <c r="J18" s="506"/>
      <c r="K18" s="506"/>
      <c r="O18" s="196"/>
      <c r="P18" s="196"/>
      <c r="Q18" s="196"/>
    </row>
    <row r="19" ht="46.5" spans="1:17">
      <c r="A19" s="524" t="s">
        <v>23</v>
      </c>
      <c r="B19" s="525"/>
      <c r="C19" s="525"/>
      <c r="D19" s="525"/>
      <c r="E19" s="525"/>
      <c r="F19" s="507" t="s">
        <v>3</v>
      </c>
      <c r="G19" s="507" t="s">
        <v>4</v>
      </c>
      <c r="H19" s="507" t="s">
        <v>18</v>
      </c>
      <c r="I19" s="507" t="s">
        <v>18</v>
      </c>
      <c r="J19" s="507" t="s">
        <v>7</v>
      </c>
      <c r="K19" s="507" t="s">
        <v>8</v>
      </c>
      <c r="N19" s="196"/>
      <c r="O19" s="196"/>
      <c r="P19" s="196"/>
      <c r="Q19" s="196"/>
    </row>
    <row r="20" ht="36" customHeight="1" spans="1:17">
      <c r="A20" s="533" t="s">
        <v>24</v>
      </c>
      <c r="B20" s="534"/>
      <c r="C20" s="534"/>
      <c r="D20" s="534"/>
      <c r="E20" s="535"/>
      <c r="F20" s="536">
        <v>130100</v>
      </c>
      <c r="G20" s="536">
        <v>87100</v>
      </c>
      <c r="H20" s="536"/>
      <c r="I20" s="536"/>
      <c r="J20" s="536"/>
      <c r="K20" s="551"/>
      <c r="M20" s="196"/>
      <c r="N20" s="196"/>
      <c r="O20" s="196"/>
      <c r="P20" s="196"/>
      <c r="Q20" s="196"/>
    </row>
    <row r="21" s="504" customFormat="1" ht="36" customHeight="1" spans="1:15">
      <c r="A21" s="537" t="s">
        <v>25</v>
      </c>
      <c r="B21" s="538"/>
      <c r="C21" s="538"/>
      <c r="D21" s="538"/>
      <c r="E21" s="539"/>
      <c r="F21" s="530" t="e">
        <f>SUM('RAČUN PRIHODA I RASHODA'!#REF!-'RAČUN PRIHODA I RASHODA'!#REF!)</f>
        <v>#REF!</v>
      </c>
      <c r="G21" s="530" t="e">
        <f>SUM('RAČUN PRIHODA I RASHODA'!#REF!-'RAČUN PRIHODA I RASHODA'!#REF!)</f>
        <v>#REF!</v>
      </c>
      <c r="H21" s="530">
        <v>0</v>
      </c>
      <c r="I21" s="530"/>
      <c r="J21" s="530" t="e">
        <f>SUM('RAČUN PRIHODA I RASHODA'!#REF!)</f>
        <v>#REF!</v>
      </c>
      <c r="K21" s="530" t="e">
        <f>SUM('RAČUN PRIHODA I RASHODA'!#REF!)</f>
        <v>#REF!</v>
      </c>
      <c r="M21" s="552"/>
      <c r="N21" s="553"/>
      <c r="O21" s="552"/>
    </row>
    <row r="22" ht="21.75" customHeight="1" spans="1:14">
      <c r="A22" s="540"/>
      <c r="B22" s="541"/>
      <c r="C22" s="542"/>
      <c r="D22" s="543"/>
      <c r="E22" s="541"/>
      <c r="F22" s="541"/>
      <c r="G22" s="541"/>
      <c r="H22" s="544"/>
      <c r="I22" s="544"/>
      <c r="J22" s="544"/>
      <c r="K22" s="544"/>
      <c r="N22" s="196"/>
    </row>
    <row r="23" ht="30" customHeight="1" spans="1:11">
      <c r="A23" s="545" t="s">
        <v>26</v>
      </c>
      <c r="B23" s="545"/>
      <c r="C23" s="545"/>
      <c r="D23" s="545"/>
      <c r="E23" s="545"/>
      <c r="F23" s="546" t="e">
        <f t="shared" ref="F23:G23" si="4">SUM(F10,F16,F21)</f>
        <v>#REF!</v>
      </c>
      <c r="G23" s="546" t="e">
        <f t="shared" si="4"/>
        <v>#REF!</v>
      </c>
      <c r="H23" s="546">
        <v>0</v>
      </c>
      <c r="I23" s="546"/>
      <c r="J23" s="546" t="e">
        <f t="shared" ref="J23:K23" si="5">SUM(J10,J16,J21)</f>
        <v>#REF!</v>
      </c>
      <c r="K23" s="546" t="e">
        <f t="shared" si="5"/>
        <v>#REF!</v>
      </c>
    </row>
    <row r="25" spans="6:7">
      <c r="F25" s="547"/>
      <c r="G25" s="196"/>
    </row>
  </sheetData>
  <mergeCells count="20">
    <mergeCell ref="A1:K1"/>
    <mergeCell ref="A2:K2"/>
    <mergeCell ref="A3:E3"/>
    <mergeCell ref="A4:E4"/>
    <mergeCell ref="A5:E5"/>
    <mergeCell ref="A6:E6"/>
    <mergeCell ref="A7:E7"/>
    <mergeCell ref="A8:E8"/>
    <mergeCell ref="A9:E9"/>
    <mergeCell ref="A10:E10"/>
    <mergeCell ref="A12:K12"/>
    <mergeCell ref="A13:E13"/>
    <mergeCell ref="A14:E14"/>
    <mergeCell ref="A15:E15"/>
    <mergeCell ref="A16:E16"/>
    <mergeCell ref="A18:K18"/>
    <mergeCell ref="A19:E19"/>
    <mergeCell ref="A20:E20"/>
    <mergeCell ref="A21:E21"/>
    <mergeCell ref="A23:E23"/>
  </mergeCells>
  <pageMargins left="0.708661417322835" right="0.708661417322835" top="0.748031496062992" bottom="0.748031496062992" header="0.31496062992126" footer="0.31496062992126"/>
  <pageSetup paperSize="9" scale="85" fitToWidth="0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78"/>
  <sheetViews>
    <sheetView topLeftCell="A126" workbookViewId="0">
      <selection activeCell="G179" sqref="G179"/>
    </sheetView>
  </sheetViews>
  <sheetFormatPr defaultColWidth="9.10909090909091" defaultRowHeight="14.5"/>
  <cols>
    <col min="1" max="1" width="7" style="307" customWidth="1"/>
    <col min="2" max="2" width="8.44545454545455" style="307" customWidth="1"/>
    <col min="3" max="3" width="5.33636363636364" style="307" customWidth="1"/>
    <col min="4" max="4" width="40.4454545454545" style="307" customWidth="1"/>
    <col min="5" max="5" width="14.4454545454545" style="308" customWidth="1"/>
    <col min="6" max="6" width="12.5545454545455" style="308" customWidth="1"/>
    <col min="7" max="7" width="13.6636363636364" style="307" customWidth="1"/>
    <col min="8" max="8" width="12.5545454545455" style="307" customWidth="1"/>
    <col min="9" max="9" width="10.1090909090909" style="307" customWidth="1"/>
    <col min="10" max="10" width="8.89090909090909" style="307" customWidth="1"/>
    <col min="11" max="15" width="15.1090909090909" style="307" customWidth="1"/>
    <col min="16" max="16" width="16.6636363636364" style="307" hidden="1" customWidth="1"/>
    <col min="17" max="17" width="16.4454545454545" style="307" hidden="1" customWidth="1"/>
    <col min="18" max="18" width="12.5545454545455" style="307" hidden="1" customWidth="1"/>
    <col min="19" max="20" width="10.6636363636364" style="307" customWidth="1"/>
    <col min="21" max="21" width="10.3363636363636" style="307" customWidth="1"/>
    <col min="22" max="22" width="11.8909090909091" style="307" customWidth="1"/>
    <col min="23" max="23" width="15.4454545454545" style="307" customWidth="1"/>
    <col min="24" max="24" width="9.10909090909091" style="307" customWidth="1"/>
    <col min="25" max="16384" width="9.10909090909091" style="307"/>
  </cols>
  <sheetData>
    <row r="1" ht="31.5" customHeight="1" spans="1:11">
      <c r="A1" s="309" t="s">
        <v>0</v>
      </c>
      <c r="B1" s="309"/>
      <c r="C1" s="309"/>
      <c r="D1" s="309"/>
      <c r="E1" s="309"/>
      <c r="F1" s="309"/>
      <c r="G1" s="309"/>
      <c r="H1" s="309"/>
      <c r="I1" s="309"/>
      <c r="J1" s="309"/>
      <c r="K1" s="402"/>
    </row>
    <row r="2" ht="15.75" customHeight="1" spans="1:10">
      <c r="A2" s="310" t="s">
        <v>10</v>
      </c>
      <c r="B2" s="311"/>
      <c r="C2" s="311"/>
      <c r="D2" s="311"/>
      <c r="E2" s="311"/>
      <c r="F2" s="311"/>
      <c r="G2" s="311"/>
      <c r="H2" s="311"/>
      <c r="I2" s="311"/>
      <c r="J2" s="311"/>
    </row>
    <row r="3" s="302" customFormat="1" ht="58" spans="1:18">
      <c r="A3" s="312" t="s">
        <v>27</v>
      </c>
      <c r="B3" s="312" t="s">
        <v>28</v>
      </c>
      <c r="C3" s="312" t="s">
        <v>29</v>
      </c>
      <c r="D3" s="313" t="s">
        <v>30</v>
      </c>
      <c r="E3" s="314" t="s">
        <v>31</v>
      </c>
      <c r="F3" s="314" t="s">
        <v>32</v>
      </c>
      <c r="G3" s="312" t="s">
        <v>7</v>
      </c>
      <c r="H3" s="312" t="s">
        <v>8</v>
      </c>
      <c r="I3" s="312" t="s">
        <v>33</v>
      </c>
      <c r="J3" s="312" t="s">
        <v>33</v>
      </c>
      <c r="K3" s="307"/>
      <c r="L3" s="307"/>
      <c r="M3" s="307"/>
      <c r="N3" s="307"/>
      <c r="O3" s="307"/>
      <c r="P3" s="307"/>
      <c r="Q3" s="307"/>
      <c r="R3" s="307"/>
    </row>
    <row r="4" s="302" customFormat="1" spans="1:18">
      <c r="A4" s="315">
        <v>1</v>
      </c>
      <c r="B4" s="315"/>
      <c r="C4" s="315"/>
      <c r="D4" s="315"/>
      <c r="E4" s="316">
        <v>2</v>
      </c>
      <c r="F4" s="316">
        <v>3</v>
      </c>
      <c r="G4" s="317">
        <v>4</v>
      </c>
      <c r="H4" s="317">
        <v>5</v>
      </c>
      <c r="I4" s="316" t="s">
        <v>34</v>
      </c>
      <c r="J4" s="403" t="s">
        <v>35</v>
      </c>
      <c r="K4" s="307"/>
      <c r="L4" s="307"/>
      <c r="M4" s="307"/>
      <c r="N4" s="307"/>
      <c r="O4" s="307"/>
      <c r="P4" s="307"/>
      <c r="Q4" s="307"/>
      <c r="R4" s="307"/>
    </row>
    <row r="5" s="303" customFormat="1" spans="1:18">
      <c r="A5" s="312">
        <v>6</v>
      </c>
      <c r="B5" s="318"/>
      <c r="C5" s="312"/>
      <c r="D5" s="319" t="s">
        <v>36</v>
      </c>
      <c r="E5" s="320">
        <f>E10+E14+E21+E26</f>
        <v>11260404.36</v>
      </c>
      <c r="F5" s="320">
        <f>F10+F14+F21+F26</f>
        <v>1494512.4905435</v>
      </c>
      <c r="G5" s="320">
        <f>G10+G14+G21+G26</f>
        <v>1604927</v>
      </c>
      <c r="H5" s="320">
        <f>H10+H14+H21+H26</f>
        <v>896856.72</v>
      </c>
      <c r="I5" s="404">
        <f>H5/F5*100</f>
        <v>60.009984906439</v>
      </c>
      <c r="J5" s="404">
        <f>H5/G5*100</f>
        <v>55.8814650136735</v>
      </c>
      <c r="K5" s="405"/>
      <c r="L5" s="405"/>
      <c r="M5" s="405"/>
      <c r="N5" s="405"/>
      <c r="O5" s="405"/>
      <c r="P5" s="405"/>
      <c r="Q5" s="405"/>
      <c r="R5" s="405"/>
    </row>
    <row r="6" s="302" customFormat="1" ht="29" spans="1:18">
      <c r="A6" s="321"/>
      <c r="B6" s="322">
        <v>63</v>
      </c>
      <c r="C6" s="323"/>
      <c r="D6" s="324" t="s">
        <v>37</v>
      </c>
      <c r="E6" s="325">
        <v>9291952.22</v>
      </c>
      <c r="F6" s="325">
        <f t="shared" ref="F6:F24" si="0">E6/7.5345</f>
        <v>1233253.99429292</v>
      </c>
      <c r="G6" s="325">
        <v>1235906</v>
      </c>
      <c r="H6" s="325">
        <v>708506.87</v>
      </c>
      <c r="I6" s="404">
        <f>H6/F6*100</f>
        <v>57.4501986840285</v>
      </c>
      <c r="J6" s="404">
        <f>H6/G6*100</f>
        <v>57.3269221121995</v>
      </c>
      <c r="K6" s="307"/>
      <c r="L6" s="307"/>
      <c r="M6" s="307"/>
      <c r="N6" s="307"/>
      <c r="O6" s="307"/>
      <c r="P6" s="307"/>
      <c r="Q6" s="307"/>
      <c r="R6" s="307"/>
    </row>
    <row r="7" s="302" customFormat="1" ht="29" spans="1:18">
      <c r="A7" s="326"/>
      <c r="B7" s="322" t="s">
        <v>38</v>
      </c>
      <c r="C7" s="321"/>
      <c r="D7" s="324" t="s">
        <v>39</v>
      </c>
      <c r="E7" s="325">
        <v>9291952.22</v>
      </c>
      <c r="F7" s="325">
        <f t="shared" si="0"/>
        <v>1233253.99429292</v>
      </c>
      <c r="G7" s="325">
        <v>1235906</v>
      </c>
      <c r="H7" s="325">
        <f>H6</f>
        <v>708506.87</v>
      </c>
      <c r="I7" s="404">
        <f>H7/F7*100</f>
        <v>57.4501986840285</v>
      </c>
      <c r="J7" s="404">
        <f>H7/G7*100</f>
        <v>57.3269221121995</v>
      </c>
      <c r="K7" s="307"/>
      <c r="L7" s="307"/>
      <c r="M7" s="405"/>
      <c r="N7" s="307"/>
      <c r="O7" s="307"/>
      <c r="P7" s="307"/>
      <c r="Q7" s="307"/>
      <c r="R7" s="307"/>
    </row>
    <row r="8" s="302" customFormat="1" ht="34.2" customHeight="1" spans="1:18">
      <c r="A8" s="326"/>
      <c r="B8" s="327" t="s">
        <v>40</v>
      </c>
      <c r="C8" s="321"/>
      <c r="D8" s="328" t="s">
        <v>41</v>
      </c>
      <c r="E8" s="329">
        <v>9054214.86</v>
      </c>
      <c r="F8" s="329">
        <f t="shared" si="0"/>
        <v>1201700.82420864</v>
      </c>
      <c r="G8" s="329">
        <v>1235906</v>
      </c>
      <c r="H8" s="329">
        <f>H7</f>
        <v>708506.87</v>
      </c>
      <c r="I8" s="406">
        <f>I7</f>
        <v>57.4501986840285</v>
      </c>
      <c r="J8" s="406">
        <f>H8/G8*100</f>
        <v>57.3269221121995</v>
      </c>
      <c r="K8" s="307"/>
      <c r="L8" s="307"/>
      <c r="M8" s="405"/>
      <c r="N8" s="307"/>
      <c r="O8" s="307"/>
      <c r="P8" s="307"/>
      <c r="Q8" s="307"/>
      <c r="R8" s="307"/>
    </row>
    <row r="9" s="303" customFormat="1" ht="29" spans="1:18">
      <c r="A9" s="326"/>
      <c r="B9" s="327" t="s">
        <v>42</v>
      </c>
      <c r="C9" s="326"/>
      <c r="D9" s="328" t="s">
        <v>43</v>
      </c>
      <c r="E9" s="330">
        <v>237737.36</v>
      </c>
      <c r="F9" s="330">
        <f t="shared" si="0"/>
        <v>31553.170084279</v>
      </c>
      <c r="G9" s="330">
        <v>0</v>
      </c>
      <c r="H9" s="330">
        <v>0</v>
      </c>
      <c r="I9" s="406">
        <v>0</v>
      </c>
      <c r="J9" s="406">
        <v>0</v>
      </c>
      <c r="K9" s="405"/>
      <c r="L9" s="405"/>
      <c r="N9" s="405"/>
      <c r="O9" s="405"/>
      <c r="P9" s="405"/>
      <c r="Q9" s="405"/>
      <c r="R9" s="405"/>
    </row>
    <row r="10" s="303" customFormat="1" spans="1:18">
      <c r="A10" s="331"/>
      <c r="B10" s="332"/>
      <c r="C10" s="333">
        <v>52</v>
      </c>
      <c r="D10" s="334" t="s">
        <v>44</v>
      </c>
      <c r="E10" s="335">
        <f>SUM(E6)</f>
        <v>9291952.22</v>
      </c>
      <c r="F10" s="335">
        <f t="shared" si="0"/>
        <v>1233253.99429292</v>
      </c>
      <c r="G10" s="335">
        <f>SUM(G6)</f>
        <v>1235906</v>
      </c>
      <c r="H10" s="335">
        <f>SUM(H6)</f>
        <v>708506.87</v>
      </c>
      <c r="I10" s="407">
        <f>H10/F10*100</f>
        <v>57.4501986840285</v>
      </c>
      <c r="J10" s="407">
        <f>H10/G10*100</f>
        <v>57.3269221121995</v>
      </c>
      <c r="K10" s="405"/>
      <c r="L10" s="405"/>
      <c r="M10" s="405"/>
      <c r="N10" s="405"/>
      <c r="O10" s="405"/>
      <c r="P10" s="405"/>
      <c r="Q10" s="405"/>
      <c r="R10" s="405"/>
    </row>
    <row r="11" s="302" customFormat="1" ht="29" spans="1:18">
      <c r="A11" s="321"/>
      <c r="B11" s="336">
        <v>65</v>
      </c>
      <c r="C11" s="337"/>
      <c r="D11" s="338" t="s">
        <v>45</v>
      </c>
      <c r="E11" s="325">
        <v>366618.65</v>
      </c>
      <c r="F11" s="325">
        <f t="shared" si="0"/>
        <v>48658.6568451788</v>
      </c>
      <c r="G11" s="325">
        <v>127756</v>
      </c>
      <c r="H11" s="325">
        <v>32789.17</v>
      </c>
      <c r="I11" s="404">
        <f>H11/F11*100</f>
        <v>67.3860976153286</v>
      </c>
      <c r="J11" s="404">
        <f>H11/G11*100</f>
        <v>25.6654638529697</v>
      </c>
      <c r="K11" s="307"/>
      <c r="L11" s="307"/>
      <c r="M11" s="307"/>
      <c r="N11" s="307"/>
      <c r="O11" s="307"/>
      <c r="P11" s="307"/>
      <c r="Q11" s="307"/>
      <c r="R11" s="307"/>
    </row>
    <row r="12" s="302" customFormat="1" spans="1:18">
      <c r="A12" s="321"/>
      <c r="B12" s="336">
        <v>652</v>
      </c>
      <c r="C12" s="337"/>
      <c r="D12" s="338" t="s">
        <v>46</v>
      </c>
      <c r="E12" s="325">
        <v>366618.65</v>
      </c>
      <c r="F12" s="325">
        <f t="shared" si="0"/>
        <v>48658.6568451788</v>
      </c>
      <c r="G12" s="325">
        <v>127756</v>
      </c>
      <c r="H12" s="325">
        <f>H11</f>
        <v>32789.17</v>
      </c>
      <c r="I12" s="404">
        <f>H12/F12*100</f>
        <v>67.3860976153286</v>
      </c>
      <c r="J12" s="404">
        <f>H12/G12*100</f>
        <v>25.6654638529697</v>
      </c>
      <c r="K12" s="307"/>
      <c r="L12" s="307"/>
      <c r="M12" s="307"/>
      <c r="N12" s="307"/>
      <c r="O12" s="307"/>
      <c r="P12" s="307"/>
      <c r="Q12" s="307"/>
      <c r="R12" s="307"/>
    </row>
    <row r="13" s="303" customFormat="1" spans="1:18">
      <c r="A13" s="326"/>
      <c r="B13" s="339">
        <v>6526</v>
      </c>
      <c r="C13" s="340"/>
      <c r="D13" s="341" t="s">
        <v>47</v>
      </c>
      <c r="E13" s="330">
        <v>366618.65</v>
      </c>
      <c r="F13" s="330">
        <f t="shared" si="0"/>
        <v>48658.6568451788</v>
      </c>
      <c r="G13" s="330">
        <v>127756</v>
      </c>
      <c r="H13" s="330">
        <f>H11</f>
        <v>32789.17</v>
      </c>
      <c r="I13" s="406">
        <f>H13/F13*100</f>
        <v>67.3860976153286</v>
      </c>
      <c r="J13" s="404">
        <f>H13/G13*100</f>
        <v>25.6654638529697</v>
      </c>
      <c r="K13" s="405"/>
      <c r="L13" s="405"/>
      <c r="M13" s="405"/>
      <c r="N13" s="405"/>
      <c r="O13" s="405"/>
      <c r="P13" s="405"/>
      <c r="Q13" s="405"/>
      <c r="R13" s="405"/>
    </row>
    <row r="14" s="303" customFormat="1" spans="1:18">
      <c r="A14" s="331"/>
      <c r="B14" s="332"/>
      <c r="C14" s="333">
        <v>41</v>
      </c>
      <c r="D14" s="334" t="s">
        <v>48</v>
      </c>
      <c r="E14" s="335">
        <f>SUM(E11)</f>
        <v>366618.65</v>
      </c>
      <c r="F14" s="335">
        <f t="shared" si="0"/>
        <v>48658.6568451788</v>
      </c>
      <c r="G14" s="335">
        <v>127756</v>
      </c>
      <c r="H14" s="335">
        <f t="shared" ref="H14" si="1">SUM(H11)</f>
        <v>32789.17</v>
      </c>
      <c r="I14" s="407">
        <f>H14/F14*100</f>
        <v>67.3860976153286</v>
      </c>
      <c r="J14" s="407">
        <f>H14/G14*100</f>
        <v>25.6654638529697</v>
      </c>
      <c r="K14" s="405"/>
      <c r="L14" s="405"/>
      <c r="M14" s="405"/>
      <c r="N14" s="405"/>
      <c r="O14" s="405"/>
      <c r="P14" s="405"/>
      <c r="Q14" s="405"/>
      <c r="R14" s="405"/>
    </row>
    <row r="15" s="303" customFormat="1" spans="1:18">
      <c r="A15" s="342"/>
      <c r="B15" s="343">
        <v>64</v>
      </c>
      <c r="C15" s="344"/>
      <c r="D15" s="345" t="s">
        <v>49</v>
      </c>
      <c r="E15" s="346">
        <v>1.02</v>
      </c>
      <c r="F15" s="346">
        <f t="shared" si="0"/>
        <v>0.135377264582919</v>
      </c>
      <c r="G15" s="346">
        <v>1</v>
      </c>
      <c r="H15" s="346">
        <v>0</v>
      </c>
      <c r="I15" s="408">
        <v>0</v>
      </c>
      <c r="J15" s="408">
        <v>0</v>
      </c>
      <c r="K15" s="405"/>
      <c r="L15" s="405"/>
      <c r="M15" s="405"/>
      <c r="N15" s="405"/>
      <c r="O15" s="405"/>
      <c r="P15" s="405"/>
      <c r="Q15" s="405"/>
      <c r="R15" s="405"/>
    </row>
    <row r="16" s="303" customFormat="1" spans="1:18">
      <c r="A16" s="342"/>
      <c r="B16" s="343">
        <v>641</v>
      </c>
      <c r="C16" s="344"/>
      <c r="D16" s="345" t="s">
        <v>50</v>
      </c>
      <c r="E16" s="346">
        <v>1.02</v>
      </c>
      <c r="F16" s="346">
        <f t="shared" si="0"/>
        <v>0.135377264582919</v>
      </c>
      <c r="G16" s="346">
        <v>1</v>
      </c>
      <c r="H16" s="346">
        <v>0</v>
      </c>
      <c r="I16" s="408">
        <v>0</v>
      </c>
      <c r="J16" s="408">
        <v>0</v>
      </c>
      <c r="K16" s="405"/>
      <c r="L16" s="405"/>
      <c r="M16" s="405"/>
      <c r="N16" s="405"/>
      <c r="O16" s="405"/>
      <c r="P16" s="405"/>
      <c r="Q16" s="405"/>
      <c r="R16" s="405"/>
    </row>
    <row r="17" s="303" customFormat="1" spans="1:18">
      <c r="A17" s="347"/>
      <c r="B17" s="348">
        <v>6413</v>
      </c>
      <c r="C17" s="349"/>
      <c r="D17" s="350" t="s">
        <v>51</v>
      </c>
      <c r="E17" s="351">
        <v>1.02</v>
      </c>
      <c r="F17" s="351">
        <f t="shared" si="0"/>
        <v>0.135377264582919</v>
      </c>
      <c r="G17" s="351">
        <v>1</v>
      </c>
      <c r="H17" s="351">
        <v>0</v>
      </c>
      <c r="I17" s="409">
        <v>0</v>
      </c>
      <c r="J17" s="409">
        <v>0</v>
      </c>
      <c r="K17" s="405"/>
      <c r="L17" s="405"/>
      <c r="M17" s="405"/>
      <c r="N17" s="405"/>
      <c r="O17" s="405"/>
      <c r="P17" s="405"/>
      <c r="Q17" s="405"/>
      <c r="R17" s="405"/>
    </row>
    <row r="18" s="302" customFormat="1" ht="29" spans="1:18">
      <c r="A18" s="321"/>
      <c r="B18" s="322">
        <v>66</v>
      </c>
      <c r="C18" s="323"/>
      <c r="D18" s="324" t="s">
        <v>52</v>
      </c>
      <c r="E18" s="320">
        <v>54800</v>
      </c>
      <c r="F18" s="320">
        <f t="shared" si="0"/>
        <v>7273.20990112151</v>
      </c>
      <c r="G18" s="320">
        <v>13271</v>
      </c>
      <c r="H18" s="320">
        <v>7963.4</v>
      </c>
      <c r="I18" s="404">
        <f>H18/F18*100</f>
        <v>109.489484124088</v>
      </c>
      <c r="J18" s="404">
        <f>H18/G18*100</f>
        <v>60.0060281817497</v>
      </c>
      <c r="K18" s="307"/>
      <c r="L18" s="307"/>
      <c r="M18" s="307"/>
      <c r="N18" s="307"/>
      <c r="O18" s="307"/>
      <c r="P18" s="307"/>
      <c r="Q18" s="307"/>
      <c r="R18" s="307"/>
    </row>
    <row r="19" s="302" customFormat="1" ht="29" spans="1:18">
      <c r="A19" s="321"/>
      <c r="B19" s="322" t="s">
        <v>53</v>
      </c>
      <c r="C19" s="323"/>
      <c r="D19" s="324" t="s">
        <v>54</v>
      </c>
      <c r="E19" s="320">
        <v>54800</v>
      </c>
      <c r="F19" s="320">
        <f t="shared" si="0"/>
        <v>7273.20990112151</v>
      </c>
      <c r="G19" s="320">
        <v>13271</v>
      </c>
      <c r="H19" s="320">
        <f>H18</f>
        <v>7963.4</v>
      </c>
      <c r="I19" s="404">
        <f>H19/F19*100</f>
        <v>109.489484124088</v>
      </c>
      <c r="J19" s="404">
        <f>J18</f>
        <v>60.0060281817497</v>
      </c>
      <c r="K19" s="307"/>
      <c r="L19" s="307"/>
      <c r="M19" s="307"/>
      <c r="N19" s="307"/>
      <c r="O19" s="307"/>
      <c r="P19" s="307"/>
      <c r="Q19" s="307"/>
      <c r="R19" s="307"/>
    </row>
    <row r="20" s="303" customFormat="1" spans="1:18">
      <c r="A20" s="326"/>
      <c r="B20" s="327" t="s">
        <v>55</v>
      </c>
      <c r="C20" s="352"/>
      <c r="D20" s="328" t="s">
        <v>56</v>
      </c>
      <c r="E20" s="353">
        <v>54800</v>
      </c>
      <c r="F20" s="353">
        <f t="shared" si="0"/>
        <v>7273.20990112151</v>
      </c>
      <c r="G20" s="353">
        <v>13271</v>
      </c>
      <c r="H20" s="354">
        <f>H19</f>
        <v>7963.4</v>
      </c>
      <c r="I20" s="406">
        <f>I21</f>
        <v>109.489484124088</v>
      </c>
      <c r="J20" s="406">
        <f>J19</f>
        <v>60.0060281817497</v>
      </c>
      <c r="K20" s="405"/>
      <c r="L20" s="405"/>
      <c r="M20" s="405"/>
      <c r="N20" s="405"/>
      <c r="O20" s="405"/>
      <c r="P20" s="405"/>
      <c r="Q20" s="405"/>
      <c r="R20" s="405"/>
    </row>
    <row r="21" s="304" customFormat="1" spans="1:18">
      <c r="A21" s="331"/>
      <c r="B21" s="332"/>
      <c r="C21" s="333" t="s">
        <v>57</v>
      </c>
      <c r="D21" s="334" t="s">
        <v>58</v>
      </c>
      <c r="E21" s="335">
        <f>SUM(E20)</f>
        <v>54800</v>
      </c>
      <c r="F21" s="335">
        <f t="shared" si="0"/>
        <v>7273.20990112151</v>
      </c>
      <c r="G21" s="335">
        <f>G18+G15</f>
        <v>13272</v>
      </c>
      <c r="H21" s="335">
        <f t="shared" ref="H21" si="2">SUM(H20)</f>
        <v>7963.4</v>
      </c>
      <c r="I21" s="407">
        <f>H21/F21*100</f>
        <v>109.489484124088</v>
      </c>
      <c r="J21" s="407">
        <f>H21/G21*100</f>
        <v>60.0015069318867</v>
      </c>
      <c r="K21" s="410"/>
      <c r="L21" s="410"/>
      <c r="M21" s="410"/>
      <c r="N21" s="410"/>
      <c r="O21" s="410"/>
      <c r="P21" s="410"/>
      <c r="Q21" s="410"/>
      <c r="R21" s="410"/>
    </row>
    <row r="22" s="302" customFormat="1" ht="29" spans="1:18">
      <c r="A22" s="321"/>
      <c r="B22" s="322">
        <v>67</v>
      </c>
      <c r="C22" s="323"/>
      <c r="D22" s="324" t="s">
        <v>59</v>
      </c>
      <c r="E22" s="325">
        <v>1547033.49</v>
      </c>
      <c r="F22" s="325">
        <f t="shared" si="0"/>
        <v>205326.62950428</v>
      </c>
      <c r="G22" s="325">
        <v>227993</v>
      </c>
      <c r="H22" s="325">
        <f t="shared" ref="H22" si="3">SUM(H23)</f>
        <v>147597.28</v>
      </c>
      <c r="I22" s="404">
        <f>H22/F22*100</f>
        <v>71.8841391184104</v>
      </c>
      <c r="J22" s="404">
        <f>H22/G22*100</f>
        <v>64.737636681828</v>
      </c>
      <c r="K22" s="307"/>
      <c r="L22" s="307"/>
      <c r="M22" s="307"/>
      <c r="N22" s="307"/>
      <c r="O22" s="307"/>
      <c r="P22" s="307"/>
      <c r="Q22" s="307"/>
      <c r="R22" s="307"/>
    </row>
    <row r="23" s="303" customFormat="1" ht="42" customHeight="1" spans="1:18">
      <c r="A23" s="321"/>
      <c r="B23" s="322" t="s">
        <v>60</v>
      </c>
      <c r="C23" s="323"/>
      <c r="D23" s="324" t="s">
        <v>61</v>
      </c>
      <c r="E23" s="325">
        <v>1547033.49</v>
      </c>
      <c r="F23" s="325">
        <f t="shared" si="0"/>
        <v>205326.62950428</v>
      </c>
      <c r="G23" s="325">
        <v>227993</v>
      </c>
      <c r="H23" s="325">
        <f t="shared" ref="H23" si="4">SUM(H24:H25)</f>
        <v>147597.28</v>
      </c>
      <c r="I23" s="404">
        <f>H23/F23*100</f>
        <v>71.8841391184104</v>
      </c>
      <c r="J23" s="404">
        <f>H23/G23*100</f>
        <v>64.737636681828</v>
      </c>
      <c r="K23" s="405"/>
      <c r="L23" s="405"/>
      <c r="M23" s="405"/>
      <c r="N23" s="405"/>
      <c r="O23" s="405"/>
      <c r="P23" s="405"/>
      <c r="Q23" s="405"/>
      <c r="R23" s="405"/>
    </row>
    <row r="24" s="302" customFormat="1" ht="29" spans="1:18">
      <c r="A24" s="326"/>
      <c r="B24" s="327" t="s">
        <v>62</v>
      </c>
      <c r="C24" s="352"/>
      <c r="D24" s="328" t="s">
        <v>63</v>
      </c>
      <c r="E24" s="325">
        <v>1547033.49</v>
      </c>
      <c r="F24" s="330">
        <f t="shared" si="0"/>
        <v>205326.62950428</v>
      </c>
      <c r="G24" s="330">
        <v>227993</v>
      </c>
      <c r="H24" s="330">
        <v>115199.22</v>
      </c>
      <c r="I24" s="404">
        <f>H24/F24*100</f>
        <v>56.1053479902365</v>
      </c>
      <c r="J24" s="404">
        <f>H24/G24*100</f>
        <v>50.5275249678718</v>
      </c>
      <c r="K24" s="307"/>
      <c r="L24" s="307"/>
      <c r="M24" s="307"/>
      <c r="N24" s="307"/>
      <c r="O24" s="307"/>
      <c r="P24" s="307"/>
      <c r="Q24" s="307"/>
      <c r="R24" s="307"/>
    </row>
    <row r="25" s="303" customFormat="1" ht="29" spans="1:18">
      <c r="A25" s="326"/>
      <c r="B25" s="327" t="s">
        <v>64</v>
      </c>
      <c r="C25" s="352"/>
      <c r="D25" s="328" t="s">
        <v>65</v>
      </c>
      <c r="E25" s="330">
        <v>0</v>
      </c>
      <c r="F25" s="330">
        <v>0</v>
      </c>
      <c r="G25" s="330">
        <v>0</v>
      </c>
      <c r="H25" s="330">
        <v>32398.06</v>
      </c>
      <c r="I25" s="404">
        <v>0</v>
      </c>
      <c r="J25" s="404">
        <v>0</v>
      </c>
      <c r="K25" s="405"/>
      <c r="L25" s="405"/>
      <c r="M25" s="405"/>
      <c r="N25" s="405"/>
      <c r="O25" s="405"/>
      <c r="P25" s="405"/>
      <c r="Q25" s="405"/>
      <c r="R25" s="405"/>
    </row>
    <row r="26" s="302" customFormat="1" ht="19.2" customHeight="1" spans="1:18">
      <c r="A26" s="331"/>
      <c r="B26" s="331"/>
      <c r="C26" s="333" t="s">
        <v>66</v>
      </c>
      <c r="D26" s="334" t="s">
        <v>67</v>
      </c>
      <c r="E26" s="335">
        <f>SUM(E22)</f>
        <v>1547033.49</v>
      </c>
      <c r="F26" s="335">
        <f>F22</f>
        <v>205326.62950428</v>
      </c>
      <c r="G26" s="335">
        <f>G23</f>
        <v>227993</v>
      </c>
      <c r="H26" s="335">
        <f>SUM(H22)</f>
        <v>147597.28</v>
      </c>
      <c r="I26" s="407">
        <f>H26/F26*100</f>
        <v>71.8841391184104</v>
      </c>
      <c r="J26" s="407">
        <f>H26/G26*100</f>
        <v>64.737636681828</v>
      </c>
      <c r="K26" s="307"/>
      <c r="L26" s="307"/>
      <c r="M26" s="307"/>
      <c r="N26" s="307"/>
      <c r="O26" s="307"/>
      <c r="P26" s="307"/>
      <c r="Q26" s="307"/>
      <c r="R26" s="307"/>
    </row>
    <row r="27" s="302" customFormat="1" ht="20.4" customHeight="1" spans="1:18">
      <c r="A27" s="355" t="s">
        <v>68</v>
      </c>
      <c r="B27" s="355"/>
      <c r="C27" s="355"/>
      <c r="D27" s="355"/>
      <c r="E27" s="356">
        <f>E26+E21+E14+E10</f>
        <v>11260404.36</v>
      </c>
      <c r="F27" s="356">
        <f>F26+F21+F14+F10</f>
        <v>1494512.4905435</v>
      </c>
      <c r="G27" s="356">
        <f>G26+G21+G14+G10</f>
        <v>1604927</v>
      </c>
      <c r="H27" s="356">
        <f>H26+H21+H14+H10</f>
        <v>896856.72</v>
      </c>
      <c r="I27" s="411">
        <f>H27/F27*100</f>
        <v>60.009984906439</v>
      </c>
      <c r="J27" s="411">
        <f>H27/G27*100</f>
        <v>55.8814650136735</v>
      </c>
      <c r="K27" s="307"/>
      <c r="L27" s="307"/>
      <c r="M27" s="307"/>
      <c r="N27" s="307"/>
      <c r="O27" s="307"/>
      <c r="P27" s="307"/>
      <c r="Q27" s="307"/>
      <c r="R27" s="307"/>
    </row>
    <row r="28" s="302" customFormat="1" spans="1:18">
      <c r="A28" s="357"/>
      <c r="B28" s="357"/>
      <c r="C28" s="357"/>
      <c r="D28" s="357"/>
      <c r="E28" s="358"/>
      <c r="F28" s="358"/>
      <c r="G28" s="358"/>
      <c r="H28" s="358"/>
      <c r="I28" s="307"/>
      <c r="J28" s="307"/>
      <c r="K28" s="307"/>
      <c r="L28" s="307"/>
      <c r="M28" s="307"/>
      <c r="N28" s="307"/>
      <c r="O28" s="307"/>
      <c r="P28" s="307"/>
      <c r="Q28" s="307"/>
      <c r="R28" s="307"/>
    </row>
    <row r="29" s="302" customFormat="1" spans="1:18">
      <c r="A29" s="304"/>
      <c r="B29" s="357"/>
      <c r="C29" s="357"/>
      <c r="D29" s="357"/>
      <c r="E29" s="357"/>
      <c r="F29" s="357"/>
      <c r="G29" s="357"/>
      <c r="H29" s="357"/>
      <c r="I29" s="307"/>
      <c r="J29" s="307"/>
      <c r="K29" s="307"/>
      <c r="L29" s="307"/>
      <c r="M29" s="307"/>
      <c r="N29" s="307"/>
      <c r="O29" s="307"/>
      <c r="P29" s="307"/>
      <c r="Q29" s="307"/>
      <c r="R29" s="307"/>
    </row>
    <row r="30" s="303" customFormat="1" ht="15.75" customHeight="1" spans="1:18">
      <c r="A30" s="359" t="s">
        <v>69</v>
      </c>
      <c r="B30" s="360"/>
      <c r="C30" s="360"/>
      <c r="D30" s="360"/>
      <c r="E30" s="360"/>
      <c r="F30" s="360"/>
      <c r="G30" s="360"/>
      <c r="H30" s="360"/>
      <c r="I30" s="360"/>
      <c r="J30" s="360"/>
      <c r="K30" s="405"/>
      <c r="L30" s="405"/>
      <c r="M30" s="405"/>
      <c r="N30" s="405"/>
      <c r="O30" s="405"/>
      <c r="P30" s="405"/>
      <c r="Q30" s="405"/>
      <c r="R30" s="405"/>
    </row>
    <row r="31" s="302" customFormat="1" ht="58" spans="1:18">
      <c r="A31" s="312" t="s">
        <v>27</v>
      </c>
      <c r="B31" s="312" t="s">
        <v>28</v>
      </c>
      <c r="C31" s="312" t="s">
        <v>29</v>
      </c>
      <c r="D31" s="313" t="s">
        <v>30</v>
      </c>
      <c r="E31" s="314" t="s">
        <v>31</v>
      </c>
      <c r="F31" s="314" t="s">
        <v>32</v>
      </c>
      <c r="G31" s="314" t="s">
        <v>70</v>
      </c>
      <c r="H31" s="314" t="s">
        <v>71</v>
      </c>
      <c r="I31" s="312" t="s">
        <v>33</v>
      </c>
      <c r="J31" s="312" t="s">
        <v>33</v>
      </c>
      <c r="K31" s="307"/>
      <c r="L31" s="307"/>
      <c r="M31" s="307"/>
      <c r="N31" s="307"/>
      <c r="O31" s="307"/>
      <c r="P31" s="307"/>
      <c r="Q31" s="307"/>
      <c r="R31" s="307"/>
    </row>
    <row r="32" s="302" customFormat="1" spans="1:18">
      <c r="A32" s="361">
        <v>1</v>
      </c>
      <c r="B32" s="361"/>
      <c r="C32" s="361"/>
      <c r="D32" s="361"/>
      <c r="E32" s="362">
        <v>2</v>
      </c>
      <c r="F32" s="362">
        <v>3</v>
      </c>
      <c r="G32" s="363">
        <v>4</v>
      </c>
      <c r="H32" s="363">
        <v>5</v>
      </c>
      <c r="I32" s="362" t="s">
        <v>34</v>
      </c>
      <c r="J32" s="412" t="s">
        <v>35</v>
      </c>
      <c r="K32" s="307"/>
      <c r="L32" s="307"/>
      <c r="M32" s="307"/>
      <c r="N32" s="307"/>
      <c r="O32" s="307"/>
      <c r="P32" s="307"/>
      <c r="Q32" s="307"/>
      <c r="R32" s="307"/>
    </row>
    <row r="33" s="302" customFormat="1" spans="1:18">
      <c r="A33" s="364">
        <v>3</v>
      </c>
      <c r="B33" s="364"/>
      <c r="C33" s="365"/>
      <c r="D33" s="366" t="s">
        <v>72</v>
      </c>
      <c r="E33" s="367">
        <v>1568193.89</v>
      </c>
      <c r="F33" s="367">
        <f>E33/7.5345</f>
        <v>208135.097219457</v>
      </c>
      <c r="G33" s="367">
        <f>G34+G41+G65</f>
        <v>221273</v>
      </c>
      <c r="H33" s="367">
        <f>H34+H41+H65+H71</f>
        <v>131311.47</v>
      </c>
      <c r="I33" s="413">
        <f>SUM(H33/E33*100)</f>
        <v>8.37342058512931</v>
      </c>
      <c r="J33" s="413">
        <f t="shared" ref="J33:J171" si="5">SUM(H33/G33*100)</f>
        <v>59.3436478919706</v>
      </c>
      <c r="K33" s="307"/>
      <c r="L33" s="307"/>
      <c r="M33" s="307"/>
      <c r="N33" s="307"/>
      <c r="O33" s="307"/>
      <c r="P33" s="307"/>
      <c r="Q33" s="307"/>
      <c r="R33" s="307"/>
    </row>
    <row r="34" s="302" customFormat="1" spans="1:18">
      <c r="A34" s="368"/>
      <c r="B34" s="369">
        <v>31</v>
      </c>
      <c r="C34" s="368"/>
      <c r="D34" s="370" t="s">
        <v>73</v>
      </c>
      <c r="E34" s="371">
        <v>654042.17</v>
      </c>
      <c r="F34" s="371">
        <f>E34/7.5345</f>
        <v>86806.3136239963</v>
      </c>
      <c r="G34" s="371">
        <f>G35+G37+G39</f>
        <v>104924</v>
      </c>
      <c r="H34" s="371">
        <v>61431.76</v>
      </c>
      <c r="I34" s="414">
        <f t="shared" ref="I34:I45" si="6">H34/F34*100</f>
        <v>70.768769499985</v>
      </c>
      <c r="J34" s="414">
        <f t="shared" si="5"/>
        <v>58.5488162860737</v>
      </c>
      <c r="K34" s="307"/>
      <c r="L34" s="307"/>
      <c r="M34" s="307"/>
      <c r="N34" s="307"/>
      <c r="O34" s="307"/>
      <c r="P34" s="307"/>
      <c r="Q34" s="307"/>
      <c r="R34" s="307"/>
    </row>
    <row r="35" s="303" customFormat="1" spans="1:18">
      <c r="A35" s="372"/>
      <c r="B35" s="373">
        <v>311</v>
      </c>
      <c r="C35" s="374"/>
      <c r="D35" s="372" t="s">
        <v>74</v>
      </c>
      <c r="E35" s="375">
        <v>569912.53</v>
      </c>
      <c r="F35" s="375">
        <f>E35/7.5345</f>
        <v>75640.3915322848</v>
      </c>
      <c r="G35" s="375">
        <v>93509</v>
      </c>
      <c r="H35" s="375">
        <v>55158.94</v>
      </c>
      <c r="I35" s="413">
        <f t="shared" si="6"/>
        <v>72.922599794393</v>
      </c>
      <c r="J35" s="413">
        <f t="shared" ref="J35:J40" si="7">H35/G35*100</f>
        <v>58.9878407426023</v>
      </c>
      <c r="K35" s="405"/>
      <c r="L35" s="405"/>
      <c r="M35" s="405"/>
      <c r="N35" s="405"/>
      <c r="O35" s="405"/>
      <c r="P35" s="405"/>
      <c r="Q35" s="405"/>
      <c r="R35" s="405"/>
    </row>
    <row r="36" s="305" customFormat="1" spans="1:18">
      <c r="A36" s="374"/>
      <c r="B36" s="376">
        <v>3111</v>
      </c>
      <c r="C36" s="374"/>
      <c r="D36" s="374" t="s">
        <v>75</v>
      </c>
      <c r="E36" s="377">
        <v>569912.53</v>
      </c>
      <c r="F36" s="377">
        <f>E36/7.5345</f>
        <v>75640.3915322848</v>
      </c>
      <c r="G36" s="377">
        <v>93509</v>
      </c>
      <c r="H36" s="377">
        <v>55158.94</v>
      </c>
      <c r="I36" s="375">
        <f t="shared" si="6"/>
        <v>72.922599794393</v>
      </c>
      <c r="J36" s="375">
        <f t="shared" si="7"/>
        <v>58.9878407426023</v>
      </c>
      <c r="K36" s="415"/>
      <c r="L36" s="415"/>
      <c r="M36" s="415"/>
      <c r="N36" s="415"/>
      <c r="O36" s="415"/>
      <c r="P36" s="415"/>
      <c r="Q36" s="415"/>
      <c r="R36" s="415"/>
    </row>
    <row r="37" s="305" customFormat="1" spans="1:18">
      <c r="A37" s="378"/>
      <c r="B37" s="379" t="s">
        <v>76</v>
      </c>
      <c r="C37" s="378"/>
      <c r="D37" s="380" t="s">
        <v>77</v>
      </c>
      <c r="E37" s="381">
        <v>30750</v>
      </c>
      <c r="F37" s="381">
        <f>E37/7.534</f>
        <v>4081.49721263605</v>
      </c>
      <c r="G37" s="381">
        <v>3982</v>
      </c>
      <c r="H37" s="381">
        <v>2700</v>
      </c>
      <c r="I37" s="381">
        <f t="shared" si="6"/>
        <v>66.1521951219512</v>
      </c>
      <c r="J37" s="381">
        <f t="shared" si="7"/>
        <v>67.8051230537418</v>
      </c>
      <c r="K37" s="415"/>
      <c r="L37" s="415"/>
      <c r="M37" s="415"/>
      <c r="N37" s="415"/>
      <c r="O37" s="415"/>
      <c r="P37" s="415"/>
      <c r="Q37" s="415"/>
      <c r="R37" s="415"/>
    </row>
    <row r="38" s="305" customFormat="1" spans="1:18">
      <c r="A38" s="374"/>
      <c r="B38" s="376" t="s">
        <v>78</v>
      </c>
      <c r="C38" s="374"/>
      <c r="D38" s="382" t="s">
        <v>77</v>
      </c>
      <c r="E38" s="377">
        <v>30750</v>
      </c>
      <c r="F38" s="377">
        <f>E38/7.5345</f>
        <v>4081.22635874975</v>
      </c>
      <c r="G38" s="377">
        <v>3982</v>
      </c>
      <c r="H38" s="377">
        <v>2700</v>
      </c>
      <c r="I38" s="375">
        <f t="shared" si="6"/>
        <v>66.1565853658537</v>
      </c>
      <c r="J38" s="375">
        <f t="shared" si="7"/>
        <v>67.8051230537418</v>
      </c>
      <c r="K38" s="415"/>
      <c r="L38" s="415"/>
      <c r="M38" s="415"/>
      <c r="N38" s="415"/>
      <c r="O38" s="415"/>
      <c r="P38" s="415"/>
      <c r="Q38" s="415"/>
      <c r="R38" s="415"/>
    </row>
    <row r="39" s="305" customFormat="1" spans="1:18">
      <c r="A39" s="383"/>
      <c r="B39" s="384">
        <v>313</v>
      </c>
      <c r="C39" s="383"/>
      <c r="D39" s="383" t="s">
        <v>79</v>
      </c>
      <c r="E39" s="385">
        <v>53379.64</v>
      </c>
      <c r="F39" s="385">
        <f>E39/7.534</f>
        <v>7085.16591452084</v>
      </c>
      <c r="G39" s="385">
        <v>7433</v>
      </c>
      <c r="H39" s="385">
        <v>3572.82</v>
      </c>
      <c r="I39" s="416">
        <f t="shared" si="6"/>
        <v>50.4267654858669</v>
      </c>
      <c r="J39" s="417">
        <f t="shared" si="7"/>
        <v>48.066998520113</v>
      </c>
      <c r="K39" s="415"/>
      <c r="L39" s="415"/>
      <c r="M39" s="415"/>
      <c r="N39" s="415"/>
      <c r="O39" s="415"/>
      <c r="P39" s="415"/>
      <c r="Q39" s="415"/>
      <c r="R39" s="415"/>
    </row>
    <row r="40" s="302" customFormat="1" spans="1:18">
      <c r="A40" s="374"/>
      <c r="B40" s="327">
        <v>3132</v>
      </c>
      <c r="C40" s="374"/>
      <c r="D40" s="374" t="s">
        <v>80</v>
      </c>
      <c r="E40" s="386">
        <v>53379.64</v>
      </c>
      <c r="F40" s="386">
        <f>E40/7.5345</f>
        <v>7084.69573296171</v>
      </c>
      <c r="G40" s="386">
        <v>7433</v>
      </c>
      <c r="H40" s="386">
        <v>3572.82</v>
      </c>
      <c r="I40" s="377">
        <f t="shared" si="6"/>
        <v>50.4301120989201</v>
      </c>
      <c r="J40" s="418">
        <f t="shared" si="7"/>
        <v>48.066998520113</v>
      </c>
      <c r="K40" s="307"/>
      <c r="L40" s="307"/>
      <c r="M40" s="307"/>
      <c r="N40" s="307"/>
      <c r="O40" s="307"/>
      <c r="P40" s="307"/>
      <c r="Q40" s="307"/>
      <c r="R40" s="307"/>
    </row>
    <row r="41" s="302" customFormat="1" spans="1:18">
      <c r="A41" s="368"/>
      <c r="B41" s="369">
        <v>32</v>
      </c>
      <c r="C41" s="368"/>
      <c r="D41" s="370" t="s">
        <v>81</v>
      </c>
      <c r="E41" s="371">
        <v>708395.55</v>
      </c>
      <c r="F41" s="371">
        <f>E41/7.5345</f>
        <v>94020.2468644237</v>
      </c>
      <c r="G41" s="371">
        <f>G42+G47+G54+G62</f>
        <v>115684</v>
      </c>
      <c r="H41" s="371">
        <f>H42+H47+H54+H62</f>
        <v>45308.47</v>
      </c>
      <c r="I41" s="414">
        <f t="shared" si="6"/>
        <v>48.1901202252047</v>
      </c>
      <c r="J41" s="414">
        <f t="shared" si="5"/>
        <v>39.1657186819266</v>
      </c>
      <c r="K41" s="307"/>
      <c r="L41" s="307"/>
      <c r="M41" s="307"/>
      <c r="N41" s="307"/>
      <c r="O41" s="307"/>
      <c r="P41" s="307"/>
      <c r="Q41" s="307"/>
      <c r="R41" s="307"/>
    </row>
    <row r="42" s="302" customFormat="1" spans="1:18">
      <c r="A42" s="368"/>
      <c r="B42" s="387">
        <v>321</v>
      </c>
      <c r="C42" s="388"/>
      <c r="D42" s="389" t="s">
        <v>82</v>
      </c>
      <c r="E42" s="371">
        <v>67915.05</v>
      </c>
      <c r="F42" s="371">
        <f>E42/7.5345</f>
        <v>9013.87616961975</v>
      </c>
      <c r="G42" s="371">
        <f>G43+G44+G45+G46</f>
        <v>8220</v>
      </c>
      <c r="H42" s="371">
        <f>H43+H44+H45+H46</f>
        <v>4648.19</v>
      </c>
      <c r="I42" s="414">
        <f t="shared" si="6"/>
        <v>51.5670496524703</v>
      </c>
      <c r="J42" s="414">
        <f>H42/G42*100</f>
        <v>56.5473236009732</v>
      </c>
      <c r="K42" s="307"/>
      <c r="L42" s="307"/>
      <c r="M42" s="307"/>
      <c r="N42" s="307"/>
      <c r="O42" s="307"/>
      <c r="P42" s="307"/>
      <c r="Q42" s="307"/>
      <c r="R42" s="307"/>
    </row>
    <row r="43" s="302" customFormat="1" spans="1:18">
      <c r="A43" s="390"/>
      <c r="B43" s="391">
        <v>3211</v>
      </c>
      <c r="C43" s="392"/>
      <c r="D43" s="393" t="s">
        <v>83</v>
      </c>
      <c r="E43" s="394">
        <v>40108.61</v>
      </c>
      <c r="F43" s="394">
        <f>E43/7.5345</f>
        <v>5323.32736080695</v>
      </c>
      <c r="G43" s="394">
        <v>4437</v>
      </c>
      <c r="H43" s="394">
        <v>3167.55</v>
      </c>
      <c r="I43" s="419">
        <f t="shared" si="6"/>
        <v>59.5031976301348</v>
      </c>
      <c r="J43" s="420">
        <f>H43/G43*100</f>
        <v>71.3894523326572</v>
      </c>
      <c r="K43" s="307"/>
      <c r="L43" s="307"/>
      <c r="M43" s="307"/>
      <c r="N43" s="307"/>
      <c r="O43" s="307"/>
      <c r="P43" s="307"/>
      <c r="Q43" s="307"/>
      <c r="R43" s="307"/>
    </row>
    <row r="44" s="302" customFormat="1" ht="29" spans="1:18">
      <c r="A44" s="374"/>
      <c r="B44" s="339" t="s">
        <v>84</v>
      </c>
      <c r="C44" s="326"/>
      <c r="D44" s="328" t="s">
        <v>85</v>
      </c>
      <c r="E44" s="394">
        <v>22348.44</v>
      </c>
      <c r="F44" s="394">
        <f>E44/7.5345</f>
        <v>2966.14772048577</v>
      </c>
      <c r="G44" s="394">
        <v>2655</v>
      </c>
      <c r="H44" s="394">
        <v>923.46</v>
      </c>
      <c r="I44" s="419">
        <f t="shared" si="6"/>
        <v>31.1333111841363</v>
      </c>
      <c r="J44" s="420">
        <f>H44/G44*100</f>
        <v>34.7819209039548</v>
      </c>
      <c r="K44" s="307"/>
      <c r="L44" s="307"/>
      <c r="M44" s="307"/>
      <c r="N44" s="307"/>
      <c r="O44" s="307"/>
      <c r="P44" s="307"/>
      <c r="Q44" s="307"/>
      <c r="R44" s="307"/>
    </row>
    <row r="45" s="302" customFormat="1" spans="1:18">
      <c r="A45" s="374"/>
      <c r="B45" s="339">
        <v>3213</v>
      </c>
      <c r="C45" s="326"/>
      <c r="D45" s="328" t="s">
        <v>86</v>
      </c>
      <c r="E45" s="394">
        <v>5190</v>
      </c>
      <c r="F45" s="394">
        <f>E45/7.534</f>
        <v>688.877090522963</v>
      </c>
      <c r="G45" s="394">
        <v>796</v>
      </c>
      <c r="H45" s="394">
        <v>557.18</v>
      </c>
      <c r="I45" s="419">
        <f t="shared" si="6"/>
        <v>80.8823529865125</v>
      </c>
      <c r="J45" s="420">
        <f>H45/G45*100</f>
        <v>69.9974874371859</v>
      </c>
      <c r="K45" s="307"/>
      <c r="L45" s="307"/>
      <c r="M45" s="307"/>
      <c r="N45" s="307"/>
      <c r="O45" s="307"/>
      <c r="P45" s="307"/>
      <c r="Q45" s="307"/>
      <c r="R45" s="307"/>
    </row>
    <row r="46" s="302" customFormat="1" ht="29" spans="1:18">
      <c r="A46" s="374"/>
      <c r="B46" s="339">
        <v>3214</v>
      </c>
      <c r="C46" s="326"/>
      <c r="D46" s="328" t="s">
        <v>87</v>
      </c>
      <c r="E46" s="394">
        <v>268</v>
      </c>
      <c r="F46" s="394">
        <f>E46/7.534</f>
        <v>35.5720732678524</v>
      </c>
      <c r="G46" s="394">
        <v>332</v>
      </c>
      <c r="H46" s="394">
        <v>0</v>
      </c>
      <c r="I46" s="419">
        <v>0</v>
      </c>
      <c r="J46" s="420">
        <v>0</v>
      </c>
      <c r="K46" s="307"/>
      <c r="L46" s="307"/>
      <c r="M46" s="307"/>
      <c r="N46" s="307"/>
      <c r="O46" s="307"/>
      <c r="P46" s="307"/>
      <c r="Q46" s="307"/>
      <c r="R46" s="307"/>
    </row>
    <row r="47" s="302" customFormat="1" spans="1:18">
      <c r="A47" s="395"/>
      <c r="B47" s="396">
        <v>322</v>
      </c>
      <c r="C47" s="397"/>
      <c r="D47" s="389" t="s">
        <v>88</v>
      </c>
      <c r="E47" s="371">
        <v>399292.3</v>
      </c>
      <c r="F47" s="371">
        <f t="shared" ref="F47:F57" si="8">E47/7.5345</f>
        <v>52995.1954343354</v>
      </c>
      <c r="G47" s="371">
        <f>G48+G49+G50+G51+G52+G53</f>
        <v>79060</v>
      </c>
      <c r="H47" s="371">
        <f>H48+H49+H50+H51+H52+H53</f>
        <v>25989.54</v>
      </c>
      <c r="I47" s="414">
        <f t="shared" ref="I47:I58" si="9">H47/F47*100</f>
        <v>49.0413136266339</v>
      </c>
      <c r="J47" s="414">
        <f t="shared" ref="J47:J65" si="10">H47/G47*100</f>
        <v>32.8731849228434</v>
      </c>
      <c r="K47" s="307"/>
      <c r="L47" s="307"/>
      <c r="M47" s="307"/>
      <c r="N47" s="307"/>
      <c r="O47" s="307"/>
      <c r="P47" s="307"/>
      <c r="Q47" s="307"/>
      <c r="R47" s="307"/>
    </row>
    <row r="48" s="302" customFormat="1" spans="1:18">
      <c r="A48" s="374"/>
      <c r="B48" s="339">
        <v>3221</v>
      </c>
      <c r="C48" s="326"/>
      <c r="D48" s="393" t="s">
        <v>89</v>
      </c>
      <c r="E48" s="394">
        <v>525</v>
      </c>
      <c r="F48" s="394">
        <f t="shared" si="8"/>
        <v>69.6794744176787</v>
      </c>
      <c r="G48" s="394">
        <v>13965</v>
      </c>
      <c r="H48" s="394">
        <v>17322.37</v>
      </c>
      <c r="I48" s="419">
        <f t="shared" si="9"/>
        <v>24860.0755742857</v>
      </c>
      <c r="J48" s="419">
        <f t="shared" si="10"/>
        <v>124.041317579663</v>
      </c>
      <c r="K48" s="307"/>
      <c r="L48" s="307"/>
      <c r="M48" s="307"/>
      <c r="N48" s="307"/>
      <c r="O48" s="307"/>
      <c r="P48" s="307"/>
      <c r="Q48" s="307"/>
      <c r="R48" s="307"/>
    </row>
    <row r="49" s="302" customFormat="1" spans="1:18">
      <c r="A49" s="374"/>
      <c r="B49" s="339">
        <v>3222</v>
      </c>
      <c r="C49" s="326"/>
      <c r="D49" s="398" t="s">
        <v>90</v>
      </c>
      <c r="E49" s="394">
        <v>39461.32</v>
      </c>
      <c r="F49" s="394">
        <f t="shared" si="8"/>
        <v>5237.41721414825</v>
      </c>
      <c r="G49" s="394">
        <v>300</v>
      </c>
      <c r="H49" s="394">
        <v>70.43</v>
      </c>
      <c r="I49" s="419">
        <f t="shared" si="9"/>
        <v>1.34474679255534</v>
      </c>
      <c r="J49" s="419">
        <f t="shared" si="10"/>
        <v>23.4766666666667</v>
      </c>
      <c r="K49" s="307"/>
      <c r="L49" s="307"/>
      <c r="M49" s="307"/>
      <c r="N49" s="307"/>
      <c r="O49" s="307"/>
      <c r="P49" s="307"/>
      <c r="Q49" s="307"/>
      <c r="R49" s="307"/>
    </row>
    <row r="50" s="302" customFormat="1" spans="1:18">
      <c r="A50" s="374"/>
      <c r="B50" s="339">
        <v>3223</v>
      </c>
      <c r="C50" s="326"/>
      <c r="D50" s="398" t="s">
        <v>91</v>
      </c>
      <c r="E50" s="394">
        <v>237033.63</v>
      </c>
      <c r="F50" s="394">
        <f t="shared" si="8"/>
        <v>31459.7690623134</v>
      </c>
      <c r="G50" s="394">
        <v>61130</v>
      </c>
      <c r="H50" s="394">
        <v>6642.1</v>
      </c>
      <c r="I50" s="419">
        <f t="shared" si="9"/>
        <v>21.1129966874321</v>
      </c>
      <c r="J50" s="419">
        <f t="shared" si="10"/>
        <v>10.8655324717814</v>
      </c>
      <c r="K50" s="307"/>
      <c r="L50" s="307"/>
      <c r="M50" s="307"/>
      <c r="N50" s="307"/>
      <c r="O50" s="307"/>
      <c r="P50" s="307"/>
      <c r="Q50" s="307"/>
      <c r="R50" s="307"/>
    </row>
    <row r="51" s="302" customFormat="1" ht="29" spans="1:18">
      <c r="A51" s="374"/>
      <c r="B51" s="339">
        <v>3224</v>
      </c>
      <c r="C51" s="326"/>
      <c r="D51" s="398" t="s">
        <v>92</v>
      </c>
      <c r="E51" s="394">
        <v>15712.3</v>
      </c>
      <c r="F51" s="394">
        <f t="shared" si="8"/>
        <v>2085.38058265313</v>
      </c>
      <c r="G51" s="394">
        <v>2000</v>
      </c>
      <c r="H51" s="394">
        <v>646.34</v>
      </c>
      <c r="I51" s="419">
        <f t="shared" si="9"/>
        <v>30.9938629608651</v>
      </c>
      <c r="J51" s="419">
        <f t="shared" si="10"/>
        <v>32.317</v>
      </c>
      <c r="K51" s="307"/>
      <c r="L51" s="307"/>
      <c r="M51" s="307"/>
      <c r="N51" s="307"/>
      <c r="O51" s="307"/>
      <c r="P51" s="307"/>
      <c r="Q51" s="307"/>
      <c r="R51" s="307"/>
    </row>
    <row r="52" s="302" customFormat="1" spans="1:18">
      <c r="A52" s="374"/>
      <c r="B52" s="339">
        <v>3225</v>
      </c>
      <c r="C52" s="326"/>
      <c r="D52" s="328" t="s">
        <v>93</v>
      </c>
      <c r="E52" s="394">
        <v>8340.84</v>
      </c>
      <c r="F52" s="394">
        <f t="shared" si="8"/>
        <v>1107.01970933705</v>
      </c>
      <c r="G52" s="394">
        <v>1000</v>
      </c>
      <c r="H52" s="394">
        <v>832.36</v>
      </c>
      <c r="I52" s="419">
        <f t="shared" si="9"/>
        <v>75.1892665486929</v>
      </c>
      <c r="J52" s="419">
        <f t="shared" si="10"/>
        <v>83.236</v>
      </c>
      <c r="K52" s="307"/>
      <c r="L52" s="307"/>
      <c r="M52" s="307"/>
      <c r="N52" s="307"/>
      <c r="O52" s="307"/>
      <c r="P52" s="307"/>
      <c r="Q52" s="307"/>
      <c r="R52" s="307"/>
    </row>
    <row r="53" s="302" customFormat="1" spans="1:18">
      <c r="A53" s="374"/>
      <c r="B53" s="339">
        <v>3227</v>
      </c>
      <c r="C53" s="326"/>
      <c r="D53" s="328" t="s">
        <v>94</v>
      </c>
      <c r="E53" s="394">
        <v>3484.5</v>
      </c>
      <c r="F53" s="394">
        <f t="shared" si="8"/>
        <v>462.472625920764</v>
      </c>
      <c r="G53" s="394">
        <v>665</v>
      </c>
      <c r="H53" s="394">
        <v>475.94</v>
      </c>
      <c r="I53" s="419">
        <f t="shared" si="9"/>
        <v>102.912037021093</v>
      </c>
      <c r="J53" s="419">
        <f t="shared" si="10"/>
        <v>71.5699248120301</v>
      </c>
      <c r="K53" s="307"/>
      <c r="L53" s="307"/>
      <c r="M53" s="307"/>
      <c r="N53" s="307"/>
      <c r="O53" s="307"/>
      <c r="P53" s="307"/>
      <c r="Q53" s="307"/>
      <c r="R53" s="307"/>
    </row>
    <row r="54" s="302" customFormat="1" spans="1:18">
      <c r="A54" s="368"/>
      <c r="B54" s="369" t="s">
        <v>95</v>
      </c>
      <c r="C54" s="368"/>
      <c r="D54" s="389" t="s">
        <v>96</v>
      </c>
      <c r="E54" s="371">
        <v>226118.52</v>
      </c>
      <c r="F54" s="371">
        <f t="shared" si="8"/>
        <v>30011.0850089588</v>
      </c>
      <c r="G54" s="371">
        <f>G55+G56+G57+G58+G59+G60+G61</f>
        <v>25489</v>
      </c>
      <c r="H54" s="371">
        <f>H55+H56+H57+H59+H58+H60+H61</f>
        <v>13268.26</v>
      </c>
      <c r="I54" s="414">
        <f t="shared" si="9"/>
        <v>44.2111972827347</v>
      </c>
      <c r="J54" s="414">
        <f t="shared" si="10"/>
        <v>52.0548471889835</v>
      </c>
      <c r="K54" s="307"/>
      <c r="L54" s="307"/>
      <c r="M54" s="307"/>
      <c r="N54" s="307"/>
      <c r="O54" s="307"/>
      <c r="P54" s="307"/>
      <c r="Q54" s="307"/>
      <c r="R54" s="307"/>
    </row>
    <row r="55" s="302" customFormat="1" spans="1:18">
      <c r="A55" s="342"/>
      <c r="B55" s="399" t="s">
        <v>97</v>
      </c>
      <c r="C55" s="347"/>
      <c r="D55" s="400" t="s">
        <v>98</v>
      </c>
      <c r="E55" s="394">
        <v>23685.1</v>
      </c>
      <c r="F55" s="394">
        <f t="shared" si="8"/>
        <v>3143.55298958126</v>
      </c>
      <c r="G55" s="394">
        <v>4448</v>
      </c>
      <c r="H55" s="394">
        <v>1242.51</v>
      </c>
      <c r="I55" s="419">
        <f t="shared" si="9"/>
        <v>39.5256578819595</v>
      </c>
      <c r="J55" s="419">
        <f t="shared" si="10"/>
        <v>27.9341276978417</v>
      </c>
      <c r="K55" s="307"/>
      <c r="L55" s="307"/>
      <c r="M55" s="307"/>
      <c r="N55" s="307"/>
      <c r="O55" s="307"/>
      <c r="P55" s="307"/>
      <c r="Q55" s="307"/>
      <c r="R55" s="307"/>
    </row>
    <row r="56" s="302" customFormat="1" spans="1:18">
      <c r="A56" s="342"/>
      <c r="B56" s="399" t="s">
        <v>99</v>
      </c>
      <c r="C56" s="347"/>
      <c r="D56" s="400" t="s">
        <v>100</v>
      </c>
      <c r="E56" s="394">
        <v>111679.86</v>
      </c>
      <c r="F56" s="394">
        <f t="shared" si="8"/>
        <v>14822.4646625523</v>
      </c>
      <c r="G56" s="394">
        <v>5300</v>
      </c>
      <c r="H56" s="394">
        <v>2675.09</v>
      </c>
      <c r="I56" s="419">
        <f t="shared" si="9"/>
        <v>18.0475383878526</v>
      </c>
      <c r="J56" s="419">
        <f t="shared" si="10"/>
        <v>50.4733962264151</v>
      </c>
      <c r="K56" s="307"/>
      <c r="L56" s="307"/>
      <c r="M56" s="307"/>
      <c r="N56" s="307"/>
      <c r="O56" s="307"/>
      <c r="P56" s="307"/>
      <c r="Q56" s="307"/>
      <c r="R56" s="307"/>
    </row>
    <row r="57" s="302" customFormat="1" spans="1:18">
      <c r="A57" s="342"/>
      <c r="B57" s="399" t="s">
        <v>101</v>
      </c>
      <c r="C57" s="347"/>
      <c r="D57" s="400" t="s">
        <v>102</v>
      </c>
      <c r="E57" s="394">
        <v>38413.2</v>
      </c>
      <c r="F57" s="394">
        <f t="shared" si="8"/>
        <v>5098.30778419271</v>
      </c>
      <c r="G57" s="394">
        <v>6000</v>
      </c>
      <c r="H57" s="394">
        <v>2245.81</v>
      </c>
      <c r="I57" s="419">
        <f t="shared" si="9"/>
        <v>44.0501063306364</v>
      </c>
      <c r="J57" s="419">
        <f t="shared" si="10"/>
        <v>37.4301666666667</v>
      </c>
      <c r="K57" s="307"/>
      <c r="L57" s="307"/>
      <c r="M57" s="307"/>
      <c r="N57" s="307"/>
      <c r="O57" s="307"/>
      <c r="P57" s="307"/>
      <c r="Q57" s="307"/>
      <c r="R57" s="307"/>
    </row>
    <row r="58" s="302" customFormat="1" spans="1:18">
      <c r="A58" s="342"/>
      <c r="B58" s="399" t="s">
        <v>103</v>
      </c>
      <c r="C58" s="347"/>
      <c r="D58" s="400" t="s">
        <v>104</v>
      </c>
      <c r="E58" s="394">
        <v>14099.91</v>
      </c>
      <c r="F58" s="394">
        <f>E58/7.534</f>
        <v>1871.50384921688</v>
      </c>
      <c r="G58" s="394">
        <v>3318</v>
      </c>
      <c r="H58" s="394">
        <v>3503.94</v>
      </c>
      <c r="I58" s="419">
        <f t="shared" si="9"/>
        <v>187.225903995132</v>
      </c>
      <c r="J58" s="419">
        <f t="shared" si="10"/>
        <v>105.603978300181</v>
      </c>
      <c r="K58" s="307"/>
      <c r="L58" s="307"/>
      <c r="M58" s="307"/>
      <c r="N58" s="307"/>
      <c r="O58" s="307"/>
      <c r="P58" s="307"/>
      <c r="Q58" s="307"/>
      <c r="R58" s="307"/>
    </row>
    <row r="59" s="302" customFormat="1" spans="1:18">
      <c r="A59" s="342"/>
      <c r="B59" s="399" t="s">
        <v>105</v>
      </c>
      <c r="C59" s="347"/>
      <c r="D59" s="400" t="s">
        <v>106</v>
      </c>
      <c r="E59" s="394">
        <v>0</v>
      </c>
      <c r="F59" s="394">
        <v>0</v>
      </c>
      <c r="G59" s="394">
        <v>528</v>
      </c>
      <c r="H59" s="394">
        <v>232.69</v>
      </c>
      <c r="I59" s="419">
        <v>0</v>
      </c>
      <c r="J59" s="419">
        <f t="shared" si="10"/>
        <v>44.0700757575758</v>
      </c>
      <c r="K59" s="307"/>
      <c r="L59" s="307"/>
      <c r="M59" s="307"/>
      <c r="N59" s="307"/>
      <c r="O59" s="307"/>
      <c r="P59" s="307"/>
      <c r="Q59" s="307"/>
      <c r="R59" s="307"/>
    </row>
    <row r="60" s="302" customFormat="1" spans="1:18">
      <c r="A60" s="342"/>
      <c r="B60" s="399" t="s">
        <v>107</v>
      </c>
      <c r="C60" s="347"/>
      <c r="D60" s="400" t="s">
        <v>108</v>
      </c>
      <c r="E60" s="394">
        <v>30157.95</v>
      </c>
      <c r="F60" s="394">
        <f>E60/7.534</f>
        <v>4002.91345898593</v>
      </c>
      <c r="G60" s="394">
        <v>4300</v>
      </c>
      <c r="H60" s="394">
        <v>1673.49</v>
      </c>
      <c r="I60" s="419">
        <f t="shared" ref="I60:I67" si="11">H60/F60*100</f>
        <v>41.8067994011529</v>
      </c>
      <c r="J60" s="419">
        <f t="shared" si="10"/>
        <v>38.9183720930233</v>
      </c>
      <c r="K60" s="307"/>
      <c r="L60" s="307"/>
      <c r="M60" s="307"/>
      <c r="N60" s="307"/>
      <c r="O60" s="307"/>
      <c r="P60" s="307"/>
      <c r="Q60" s="307"/>
      <c r="R60" s="307"/>
    </row>
    <row r="61" s="302" customFormat="1" spans="1:18">
      <c r="A61" s="342"/>
      <c r="B61" s="399" t="s">
        <v>109</v>
      </c>
      <c r="C61" s="342"/>
      <c r="D61" s="382" t="s">
        <v>110</v>
      </c>
      <c r="E61" s="394">
        <v>8082.5</v>
      </c>
      <c r="F61" s="394">
        <f>E61/7.534</f>
        <v>1072.80329174409</v>
      </c>
      <c r="G61" s="394">
        <v>1595</v>
      </c>
      <c r="H61" s="394">
        <v>1694.73</v>
      </c>
      <c r="I61" s="419">
        <f t="shared" si="11"/>
        <v>157.972110361893</v>
      </c>
      <c r="J61" s="419">
        <f t="shared" si="10"/>
        <v>106.252664576803</v>
      </c>
      <c r="K61" s="307"/>
      <c r="L61" s="307"/>
      <c r="M61" s="307"/>
      <c r="N61" s="307"/>
      <c r="O61" s="307"/>
      <c r="P61" s="307"/>
      <c r="Q61" s="307"/>
      <c r="R61" s="307"/>
    </row>
    <row r="62" s="302" customFormat="1" spans="1:18">
      <c r="A62" s="368"/>
      <c r="B62" s="369" t="s">
        <v>111</v>
      </c>
      <c r="C62" s="368"/>
      <c r="D62" s="389" t="s">
        <v>112</v>
      </c>
      <c r="E62" s="371">
        <v>15069.68</v>
      </c>
      <c r="F62" s="371">
        <f t="shared" ref="F62:F73" si="12">E62/7.5345</f>
        <v>2000.09025150972</v>
      </c>
      <c r="G62" s="371">
        <v>2915</v>
      </c>
      <c r="H62" s="371">
        <f>H63+H64</f>
        <v>1402.48</v>
      </c>
      <c r="I62" s="414">
        <f t="shared" si="11"/>
        <v>70.1208357443555</v>
      </c>
      <c r="J62" s="414">
        <f t="shared" si="10"/>
        <v>48.1125214408233</v>
      </c>
      <c r="K62" s="307"/>
      <c r="L62" s="307"/>
      <c r="M62" s="307"/>
      <c r="N62" s="307"/>
      <c r="O62" s="307"/>
      <c r="P62" s="307"/>
      <c r="Q62" s="307"/>
      <c r="R62" s="307"/>
    </row>
    <row r="63" s="302" customFormat="1" spans="1:18">
      <c r="A63" s="342"/>
      <c r="B63" s="399" t="s">
        <v>113</v>
      </c>
      <c r="C63" s="342"/>
      <c r="D63" s="393" t="s">
        <v>114</v>
      </c>
      <c r="E63" s="394">
        <v>1300</v>
      </c>
      <c r="F63" s="394">
        <f t="shared" si="12"/>
        <v>172.539650939014</v>
      </c>
      <c r="G63" s="394">
        <v>265</v>
      </c>
      <c r="H63" s="394">
        <v>121.36</v>
      </c>
      <c r="I63" s="419">
        <f t="shared" si="11"/>
        <v>70.3374553846154</v>
      </c>
      <c r="J63" s="419">
        <f t="shared" si="10"/>
        <v>45.7962264150943</v>
      </c>
      <c r="K63" s="307"/>
      <c r="L63" s="307"/>
      <c r="M63" s="307"/>
      <c r="N63" s="307"/>
      <c r="O63" s="307"/>
      <c r="P63" s="307"/>
      <c r="Q63" s="307"/>
      <c r="R63" s="307"/>
    </row>
    <row r="64" s="302" customFormat="1" spans="1:18">
      <c r="A64" s="342"/>
      <c r="B64" s="399" t="s">
        <v>115</v>
      </c>
      <c r="C64" s="342"/>
      <c r="D64" s="401" t="s">
        <v>112</v>
      </c>
      <c r="E64" s="394">
        <v>13769.68</v>
      </c>
      <c r="F64" s="394">
        <f t="shared" si="12"/>
        <v>1827.55060057071</v>
      </c>
      <c r="G64" s="394">
        <v>2650</v>
      </c>
      <c r="H64" s="394">
        <v>1281.12</v>
      </c>
      <c r="I64" s="419">
        <f t="shared" si="11"/>
        <v>70.10038461315</v>
      </c>
      <c r="J64" s="419">
        <f t="shared" si="10"/>
        <v>48.3441509433962</v>
      </c>
      <c r="K64" s="307"/>
      <c r="L64" s="307"/>
      <c r="M64" s="307"/>
      <c r="N64" s="307"/>
      <c r="O64" s="307"/>
      <c r="P64" s="307"/>
      <c r="Q64" s="307"/>
      <c r="R64" s="307"/>
    </row>
    <row r="65" s="302" customFormat="1" spans="1:18">
      <c r="A65" s="383"/>
      <c r="B65" s="396">
        <v>34</v>
      </c>
      <c r="C65" s="421"/>
      <c r="D65" s="422" t="s">
        <v>116</v>
      </c>
      <c r="E65" s="371">
        <v>4591.46</v>
      </c>
      <c r="F65" s="371">
        <f t="shared" si="12"/>
        <v>609.391465923419</v>
      </c>
      <c r="G65" s="371">
        <v>665</v>
      </c>
      <c r="H65" s="371">
        <f>H66</f>
        <v>283.87</v>
      </c>
      <c r="I65" s="414">
        <f t="shared" si="11"/>
        <v>46.5825361649671</v>
      </c>
      <c r="J65" s="414">
        <f t="shared" si="10"/>
        <v>42.6872180451128</v>
      </c>
      <c r="K65" s="307"/>
      <c r="L65" s="307"/>
      <c r="M65" s="307"/>
      <c r="N65" s="307"/>
      <c r="O65" s="307"/>
      <c r="P65" s="307"/>
      <c r="Q65" s="307"/>
      <c r="R65" s="307"/>
    </row>
    <row r="66" s="302" customFormat="1" spans="1:18">
      <c r="A66" s="374"/>
      <c r="B66" s="339">
        <v>343</v>
      </c>
      <c r="C66" s="326"/>
      <c r="D66" s="398" t="s">
        <v>117</v>
      </c>
      <c r="E66" s="394">
        <v>4591.46</v>
      </c>
      <c r="F66" s="394">
        <f t="shared" si="12"/>
        <v>609.391465923419</v>
      </c>
      <c r="G66" s="394">
        <v>665</v>
      </c>
      <c r="H66" s="394">
        <v>283.87</v>
      </c>
      <c r="I66" s="419">
        <f t="shared" si="11"/>
        <v>46.5825361649671</v>
      </c>
      <c r="J66" s="419">
        <f>J65</f>
        <v>42.6872180451128</v>
      </c>
      <c r="K66" s="307"/>
      <c r="L66" s="307"/>
      <c r="M66" s="307"/>
      <c r="N66" s="307"/>
      <c r="O66" s="307"/>
      <c r="P66" s="307"/>
      <c r="Q66" s="307"/>
      <c r="R66" s="307"/>
    </row>
    <row r="67" s="302" customFormat="1" spans="1:18">
      <c r="A67" s="423"/>
      <c r="B67" s="424">
        <v>3431</v>
      </c>
      <c r="C67" s="425"/>
      <c r="D67" s="426" t="s">
        <v>118</v>
      </c>
      <c r="E67" s="394">
        <v>4591.46</v>
      </c>
      <c r="F67" s="394">
        <f t="shared" si="12"/>
        <v>609.391465923419</v>
      </c>
      <c r="G67" s="394">
        <v>665</v>
      </c>
      <c r="H67" s="394">
        <v>283.87</v>
      </c>
      <c r="I67" s="419">
        <f t="shared" si="11"/>
        <v>46.5825361649671</v>
      </c>
      <c r="J67" s="419">
        <f>J65</f>
        <v>42.6872180451128</v>
      </c>
      <c r="K67" s="307"/>
      <c r="L67" s="307"/>
      <c r="M67" s="307"/>
      <c r="N67" s="307"/>
      <c r="O67" s="307"/>
      <c r="P67" s="307"/>
      <c r="Q67" s="307"/>
      <c r="R67" s="307"/>
    </row>
    <row r="68" s="302" customFormat="1" spans="1:18">
      <c r="A68" s="383"/>
      <c r="B68" s="396">
        <v>37</v>
      </c>
      <c r="C68" s="421"/>
      <c r="D68" s="422" t="s">
        <v>119</v>
      </c>
      <c r="E68" s="427">
        <v>201164.71</v>
      </c>
      <c r="F68" s="427">
        <f t="shared" si="12"/>
        <v>26699.1452651138</v>
      </c>
      <c r="G68" s="427">
        <v>0</v>
      </c>
      <c r="H68" s="427">
        <v>0</v>
      </c>
      <c r="I68" s="416">
        <v>0</v>
      </c>
      <c r="J68" s="416">
        <v>0</v>
      </c>
      <c r="K68" s="307"/>
      <c r="L68" s="307"/>
      <c r="M68" s="307"/>
      <c r="N68" s="307"/>
      <c r="O68" s="307"/>
      <c r="P68" s="307"/>
      <c r="Q68" s="307"/>
      <c r="R68" s="307"/>
    </row>
    <row r="69" s="302" customFormat="1" spans="1:18">
      <c r="A69" s="374"/>
      <c r="B69" s="339">
        <v>372</v>
      </c>
      <c r="C69" s="326"/>
      <c r="D69" s="398" t="s">
        <v>120</v>
      </c>
      <c r="E69" s="394">
        <v>201164.71</v>
      </c>
      <c r="F69" s="394">
        <f t="shared" si="12"/>
        <v>26699.1452651138</v>
      </c>
      <c r="G69" s="394">
        <v>0</v>
      </c>
      <c r="H69" s="394">
        <v>0</v>
      </c>
      <c r="I69" s="419">
        <v>0</v>
      </c>
      <c r="J69" s="420">
        <v>0</v>
      </c>
      <c r="K69" s="307"/>
      <c r="L69" s="307"/>
      <c r="M69" s="307"/>
      <c r="N69" s="307"/>
      <c r="O69" s="307"/>
      <c r="P69" s="307"/>
      <c r="Q69" s="307"/>
      <c r="R69" s="307"/>
    </row>
    <row r="70" s="302" customFormat="1" spans="1:18">
      <c r="A70" s="374"/>
      <c r="B70" s="339">
        <v>3722</v>
      </c>
      <c r="C70" s="326"/>
      <c r="D70" s="398" t="s">
        <v>121</v>
      </c>
      <c r="E70" s="394">
        <v>201164.71</v>
      </c>
      <c r="F70" s="394">
        <f t="shared" si="12"/>
        <v>26699.1452651138</v>
      </c>
      <c r="G70" s="394">
        <v>0</v>
      </c>
      <c r="H70" s="394">
        <v>0</v>
      </c>
      <c r="I70" s="419">
        <v>0</v>
      </c>
      <c r="J70" s="420">
        <v>0</v>
      </c>
      <c r="K70" s="307"/>
      <c r="L70" s="307"/>
      <c r="M70" s="307"/>
      <c r="N70" s="307"/>
      <c r="O70" s="307"/>
      <c r="P70" s="307"/>
      <c r="Q70" s="307"/>
      <c r="R70" s="307"/>
    </row>
    <row r="71" s="302" customFormat="1" spans="1:18">
      <c r="A71" s="368"/>
      <c r="B71" s="369" t="s">
        <v>122</v>
      </c>
      <c r="C71" s="368"/>
      <c r="D71" s="370" t="s">
        <v>123</v>
      </c>
      <c r="E71" s="371">
        <v>50400</v>
      </c>
      <c r="F71" s="371">
        <f t="shared" si="12"/>
        <v>6689.22954409715</v>
      </c>
      <c r="G71" s="371">
        <f>G72</f>
        <v>6720</v>
      </c>
      <c r="H71" s="371">
        <f>H74+H77+H78+H79</f>
        <v>24287.37</v>
      </c>
      <c r="I71" s="414">
        <f>H71/F71*100</f>
        <v>363.081724732143</v>
      </c>
      <c r="J71" s="414">
        <f>H71/G71*100</f>
        <v>361.419196428571</v>
      </c>
      <c r="K71" s="307"/>
      <c r="L71" s="307"/>
      <c r="M71" s="307"/>
      <c r="N71" s="307"/>
      <c r="O71" s="307"/>
      <c r="P71" s="307"/>
      <c r="Q71" s="307"/>
      <c r="R71" s="307"/>
    </row>
    <row r="72" s="302" customFormat="1" spans="1:18">
      <c r="A72" s="368"/>
      <c r="B72" s="369" t="s">
        <v>124</v>
      </c>
      <c r="C72" s="368"/>
      <c r="D72" s="370" t="s">
        <v>125</v>
      </c>
      <c r="E72" s="371">
        <v>50400</v>
      </c>
      <c r="F72" s="371">
        <f t="shared" si="12"/>
        <v>6689.22954409715</v>
      </c>
      <c r="G72" s="371">
        <f>G73+G80</f>
        <v>6720</v>
      </c>
      <c r="H72" s="371">
        <v>24287.37</v>
      </c>
      <c r="I72" s="414">
        <f>H72/F72*100</f>
        <v>363.081724732143</v>
      </c>
      <c r="J72" s="414">
        <f>H72/G72*100</f>
        <v>361.419196428571</v>
      </c>
      <c r="K72" s="307"/>
      <c r="L72" s="307"/>
      <c r="M72" s="307"/>
      <c r="N72" s="307"/>
      <c r="O72" s="307"/>
      <c r="P72" s="307"/>
      <c r="Q72" s="307"/>
      <c r="R72" s="307"/>
    </row>
    <row r="73" s="302" customFormat="1" spans="1:18">
      <c r="A73" s="342"/>
      <c r="B73" s="428" t="s">
        <v>126</v>
      </c>
      <c r="C73" s="342"/>
      <c r="D73" s="372" t="s">
        <v>127</v>
      </c>
      <c r="E73" s="429">
        <v>42000</v>
      </c>
      <c r="F73" s="429">
        <f t="shared" si="12"/>
        <v>5574.35795341429</v>
      </c>
      <c r="G73" s="429">
        <f>G74+G76</f>
        <v>5600</v>
      </c>
      <c r="H73" s="429">
        <v>24287.37</v>
      </c>
      <c r="I73" s="420">
        <f>H73/F73*100</f>
        <v>435.698069678571</v>
      </c>
      <c r="J73" s="420">
        <f>H73/G73*100</f>
        <v>433.703035714286</v>
      </c>
      <c r="K73" s="307"/>
      <c r="L73" s="307"/>
      <c r="M73" s="307"/>
      <c r="N73" s="307"/>
      <c r="O73" s="307"/>
      <c r="P73" s="307"/>
      <c r="Q73" s="307"/>
      <c r="R73" s="307"/>
    </row>
    <row r="74" s="302" customFormat="1" spans="1:18">
      <c r="A74" s="347"/>
      <c r="B74" s="399" t="s">
        <v>128</v>
      </c>
      <c r="C74" s="347"/>
      <c r="D74" s="400" t="s">
        <v>129</v>
      </c>
      <c r="E74" s="394">
        <v>27916.25</v>
      </c>
      <c r="F74" s="394">
        <f>E74/7.534</f>
        <v>3705.36899389435</v>
      </c>
      <c r="G74" s="394">
        <v>4600</v>
      </c>
      <c r="H74" s="394">
        <v>9891.32</v>
      </c>
      <c r="I74" s="419">
        <f>H74/F74*100</f>
        <v>266.945613683786</v>
      </c>
      <c r="J74" s="419">
        <f>H74/G74*100</f>
        <v>215.028695652174</v>
      </c>
      <c r="K74" s="307"/>
      <c r="L74" s="307"/>
      <c r="M74" s="307"/>
      <c r="N74" s="307"/>
      <c r="O74" s="307"/>
      <c r="P74" s="307"/>
      <c r="Q74" s="307"/>
      <c r="R74" s="307"/>
    </row>
    <row r="75" s="302" customFormat="1" spans="1:18">
      <c r="A75" s="347"/>
      <c r="B75" s="399" t="s">
        <v>130</v>
      </c>
      <c r="C75" s="347"/>
      <c r="D75" s="400" t="s">
        <v>131</v>
      </c>
      <c r="E75" s="394">
        <v>14083.75</v>
      </c>
      <c r="F75" s="394">
        <f>E75/7.534</f>
        <v>1869.35890629148</v>
      </c>
      <c r="G75" s="394">
        <v>0</v>
      </c>
      <c r="H75" s="394">
        <v>0</v>
      </c>
      <c r="I75" s="419">
        <v>0</v>
      </c>
      <c r="J75" s="419">
        <v>0</v>
      </c>
      <c r="K75" s="307"/>
      <c r="L75" s="307"/>
      <c r="M75" s="307"/>
      <c r="N75" s="307"/>
      <c r="O75" s="307"/>
      <c r="P75" s="307"/>
      <c r="Q75" s="307"/>
      <c r="R75" s="307"/>
    </row>
    <row r="76" s="302" customFormat="1" spans="1:18">
      <c r="A76" s="347"/>
      <c r="B76" s="399" t="s">
        <v>132</v>
      </c>
      <c r="C76" s="347"/>
      <c r="D76" s="400"/>
      <c r="E76" s="394">
        <v>0</v>
      </c>
      <c r="F76" s="394">
        <v>0</v>
      </c>
      <c r="G76" s="394">
        <v>1000</v>
      </c>
      <c r="H76" s="394">
        <v>0</v>
      </c>
      <c r="I76" s="419">
        <v>0</v>
      </c>
      <c r="J76" s="419">
        <v>0</v>
      </c>
      <c r="K76" s="307"/>
      <c r="L76" s="307"/>
      <c r="M76" s="307"/>
      <c r="N76" s="307"/>
      <c r="O76" s="307"/>
      <c r="P76" s="307"/>
      <c r="Q76" s="307"/>
      <c r="R76" s="307"/>
    </row>
    <row r="77" s="302" customFormat="1" spans="1:18">
      <c r="A77" s="347" t="s">
        <v>133</v>
      </c>
      <c r="B77" s="399" t="s">
        <v>134</v>
      </c>
      <c r="C77" s="347"/>
      <c r="D77" s="400" t="s">
        <v>135</v>
      </c>
      <c r="E77" s="394">
        <v>0</v>
      </c>
      <c r="F77" s="394">
        <v>0</v>
      </c>
      <c r="G77" s="394">
        <v>0</v>
      </c>
      <c r="H77" s="394">
        <v>1055.98</v>
      </c>
      <c r="I77" s="419">
        <v>0</v>
      </c>
      <c r="J77" s="419">
        <v>0</v>
      </c>
      <c r="K77" s="307"/>
      <c r="L77" s="307"/>
      <c r="M77" s="307"/>
      <c r="N77" s="307"/>
      <c r="O77" s="307"/>
      <c r="P77" s="307"/>
      <c r="Q77" s="307"/>
      <c r="R77" s="307"/>
    </row>
    <row r="78" s="302" customFormat="1" spans="1:18">
      <c r="A78" s="347"/>
      <c r="B78" s="399" t="s">
        <v>136</v>
      </c>
      <c r="C78" s="347"/>
      <c r="D78" s="400" t="s">
        <v>137</v>
      </c>
      <c r="E78" s="394">
        <v>0</v>
      </c>
      <c r="F78" s="394">
        <v>0</v>
      </c>
      <c r="G78" s="394">
        <v>0</v>
      </c>
      <c r="H78" s="394">
        <v>662.71</v>
      </c>
      <c r="I78" s="419">
        <v>0</v>
      </c>
      <c r="J78" s="419">
        <v>0</v>
      </c>
      <c r="K78" s="307"/>
      <c r="L78" s="307"/>
      <c r="M78" s="307"/>
      <c r="N78" s="307"/>
      <c r="O78" s="307"/>
      <c r="P78" s="307"/>
      <c r="Q78" s="307"/>
      <c r="R78" s="307"/>
    </row>
    <row r="79" s="302" customFormat="1" spans="1:18">
      <c r="A79" s="347"/>
      <c r="B79" s="399" t="s">
        <v>138</v>
      </c>
      <c r="C79" s="347"/>
      <c r="D79" s="400" t="s">
        <v>139</v>
      </c>
      <c r="E79" s="394">
        <v>0</v>
      </c>
      <c r="F79" s="394">
        <v>0</v>
      </c>
      <c r="G79" s="394">
        <v>0</v>
      </c>
      <c r="H79" s="394">
        <v>12677.36</v>
      </c>
      <c r="I79" s="419">
        <v>0</v>
      </c>
      <c r="J79" s="419">
        <v>0</v>
      </c>
      <c r="K79" s="307"/>
      <c r="L79" s="307"/>
      <c r="M79" s="307"/>
      <c r="N79" s="307"/>
      <c r="O79" s="307"/>
      <c r="P79" s="307"/>
      <c r="Q79" s="307"/>
      <c r="R79" s="307"/>
    </row>
    <row r="80" s="302" customFormat="1" spans="1:18">
      <c r="A80" s="342"/>
      <c r="B80" s="428" t="s">
        <v>140</v>
      </c>
      <c r="C80" s="342"/>
      <c r="D80" s="430" t="s">
        <v>141</v>
      </c>
      <c r="E80" s="429">
        <v>8400</v>
      </c>
      <c r="F80" s="429">
        <f>E80/7.5345</f>
        <v>1114.87159068286</v>
      </c>
      <c r="G80" s="429">
        <v>1120</v>
      </c>
      <c r="H80" s="429">
        <v>0</v>
      </c>
      <c r="I80" s="420">
        <v>0</v>
      </c>
      <c r="J80" s="420">
        <v>0</v>
      </c>
      <c r="K80" s="307"/>
      <c r="L80" s="307"/>
      <c r="M80" s="307"/>
      <c r="N80" s="307"/>
      <c r="O80" s="307"/>
      <c r="P80" s="307"/>
      <c r="Q80" s="307"/>
      <c r="R80" s="307"/>
    </row>
    <row r="81" s="302" customFormat="1" spans="1:18">
      <c r="A81" s="347"/>
      <c r="B81" s="399" t="s">
        <v>142</v>
      </c>
      <c r="C81" s="347"/>
      <c r="D81" s="400" t="s">
        <v>143</v>
      </c>
      <c r="E81" s="394">
        <v>8400</v>
      </c>
      <c r="F81" s="394">
        <f>E81/7.5345</f>
        <v>1114.87159068286</v>
      </c>
      <c r="G81" s="394">
        <v>1120</v>
      </c>
      <c r="H81" s="394">
        <v>0</v>
      </c>
      <c r="I81" s="419">
        <v>0</v>
      </c>
      <c r="J81" s="419">
        <v>0</v>
      </c>
      <c r="K81" s="307"/>
      <c r="L81" s="307"/>
      <c r="M81" s="307"/>
      <c r="N81" s="307"/>
      <c r="O81" s="307"/>
      <c r="P81" s="307"/>
      <c r="Q81" s="307"/>
      <c r="R81" s="307"/>
    </row>
    <row r="82" s="302" customFormat="1" spans="1:18">
      <c r="A82" s="431"/>
      <c r="B82" s="333"/>
      <c r="C82" s="432" t="s">
        <v>66</v>
      </c>
      <c r="D82" s="433" t="s">
        <v>144</v>
      </c>
      <c r="E82" s="434">
        <f>E71+E33</f>
        <v>1618593.89</v>
      </c>
      <c r="F82" s="434">
        <f>F71+F33</f>
        <v>214824.326763554</v>
      </c>
      <c r="G82" s="434">
        <f>G71+G33</f>
        <v>227993</v>
      </c>
      <c r="H82" s="434">
        <f>H71+H65+H41+H34</f>
        <v>131311.47</v>
      </c>
      <c r="I82" s="467">
        <f>H82/F82*100</f>
        <v>61.1250466733814</v>
      </c>
      <c r="J82" s="467">
        <f t="shared" si="5"/>
        <v>57.5945182527534</v>
      </c>
      <c r="K82" s="307"/>
      <c r="L82" s="307"/>
      <c r="M82" s="307"/>
      <c r="N82" s="307"/>
      <c r="O82" s="307"/>
      <c r="P82" s="307"/>
      <c r="Q82" s="307"/>
      <c r="R82" s="307"/>
    </row>
    <row r="83" s="302" customFormat="1" spans="1:18">
      <c r="A83" s="435"/>
      <c r="B83" s="436"/>
      <c r="C83" s="437"/>
      <c r="D83" s="438"/>
      <c r="E83" s="439"/>
      <c r="F83" s="439"/>
      <c r="G83" s="439"/>
      <c r="H83" s="439"/>
      <c r="I83" s="468"/>
      <c r="J83" s="468"/>
      <c r="K83" s="307"/>
      <c r="L83" s="307"/>
      <c r="M83" s="307"/>
      <c r="N83" s="307"/>
      <c r="O83" s="307"/>
      <c r="P83" s="307"/>
      <c r="Q83" s="307"/>
      <c r="R83" s="307"/>
    </row>
    <row r="84" s="302" customFormat="1" spans="1:18">
      <c r="A84" s="440"/>
      <c r="B84" s="441">
        <v>3</v>
      </c>
      <c r="C84" s="442"/>
      <c r="D84" s="366" t="s">
        <v>72</v>
      </c>
      <c r="E84" s="443">
        <f>E88+E93+E99</f>
        <v>9953.29</v>
      </c>
      <c r="F84" s="443">
        <f>E84/7.5345</f>
        <v>1321.02860176521</v>
      </c>
      <c r="G84" s="443">
        <f>G88</f>
        <v>9291</v>
      </c>
      <c r="H84" s="443">
        <f>H85+H88</f>
        <v>2090.45</v>
      </c>
      <c r="I84" s="420">
        <f>H84/F84*100</f>
        <v>158.244113504178</v>
      </c>
      <c r="J84" s="375"/>
      <c r="K84" s="307"/>
      <c r="L84" s="307"/>
      <c r="M84" s="307"/>
      <c r="N84" s="307"/>
      <c r="O84" s="307"/>
      <c r="P84" s="307"/>
      <c r="Q84" s="307"/>
      <c r="R84" s="307"/>
    </row>
    <row r="85" s="302" customFormat="1" spans="1:18">
      <c r="A85" s="368"/>
      <c r="B85" s="369">
        <v>31</v>
      </c>
      <c r="C85" s="368"/>
      <c r="D85" s="370" t="s">
        <v>73</v>
      </c>
      <c r="E85" s="371">
        <v>0</v>
      </c>
      <c r="F85" s="371">
        <v>0</v>
      </c>
      <c r="G85" s="371">
        <v>0</v>
      </c>
      <c r="H85" s="371">
        <v>0.22</v>
      </c>
      <c r="I85" s="414">
        <v>0</v>
      </c>
      <c r="J85" s="414">
        <v>0</v>
      </c>
      <c r="K85" s="307"/>
      <c r="L85" s="410"/>
      <c r="M85" s="307"/>
      <c r="N85" s="307"/>
      <c r="O85" s="307"/>
      <c r="P85" s="307"/>
      <c r="Q85" s="307"/>
      <c r="R85" s="307"/>
    </row>
    <row r="86" s="303" customFormat="1" spans="1:18">
      <c r="A86" s="372"/>
      <c r="B86" s="373">
        <v>311</v>
      </c>
      <c r="C86" s="374"/>
      <c r="D86" s="372" t="s">
        <v>74</v>
      </c>
      <c r="E86" s="375">
        <v>0</v>
      </c>
      <c r="F86" s="375">
        <v>0</v>
      </c>
      <c r="G86" s="375">
        <v>0</v>
      </c>
      <c r="H86" s="375">
        <v>0.22</v>
      </c>
      <c r="I86" s="377">
        <v>0</v>
      </c>
      <c r="J86" s="377">
        <v>0</v>
      </c>
      <c r="K86" s="405"/>
      <c r="L86" s="405"/>
      <c r="M86" s="405"/>
      <c r="N86" s="405"/>
      <c r="O86" s="405"/>
      <c r="P86" s="405"/>
      <c r="Q86" s="405"/>
      <c r="R86" s="405"/>
    </row>
    <row r="87" s="303" customFormat="1" spans="1:18">
      <c r="A87" s="374"/>
      <c r="B87" s="376">
        <v>3111</v>
      </c>
      <c r="C87" s="374"/>
      <c r="D87" s="374" t="s">
        <v>75</v>
      </c>
      <c r="E87" s="377">
        <v>0</v>
      </c>
      <c r="F87" s="377">
        <v>0</v>
      </c>
      <c r="G87" s="377">
        <v>0</v>
      </c>
      <c r="H87" s="377">
        <v>0.22</v>
      </c>
      <c r="I87" s="465">
        <v>0</v>
      </c>
      <c r="J87" s="465">
        <v>0</v>
      </c>
      <c r="K87" s="405"/>
      <c r="L87" s="405"/>
      <c r="M87" s="405"/>
      <c r="N87" s="405"/>
      <c r="O87" s="405"/>
      <c r="P87" s="405"/>
      <c r="Q87" s="405"/>
      <c r="R87" s="405"/>
    </row>
    <row r="88" s="302" customFormat="1" spans="1:18">
      <c r="A88" s="368"/>
      <c r="B88" s="369">
        <v>32</v>
      </c>
      <c r="C88" s="368"/>
      <c r="D88" s="370" t="s">
        <v>81</v>
      </c>
      <c r="E88" s="371">
        <v>1057.5</v>
      </c>
      <c r="F88" s="371">
        <f>E88/7.5345</f>
        <v>140.354369898467</v>
      </c>
      <c r="G88" s="444">
        <f>G89+G93</f>
        <v>9291</v>
      </c>
      <c r="H88" s="371">
        <v>2090.23</v>
      </c>
      <c r="I88" s="414">
        <f>SUM(H88/E88*100)</f>
        <v>197.65768321513</v>
      </c>
      <c r="J88" s="414">
        <v>0</v>
      </c>
      <c r="K88" s="307"/>
      <c r="L88" s="307"/>
      <c r="M88" s="307"/>
      <c r="N88" s="307"/>
      <c r="O88" s="307"/>
      <c r="P88" s="307"/>
      <c r="Q88" s="307"/>
      <c r="R88" s="307"/>
    </row>
    <row r="89" s="302" customFormat="1" spans="1:18">
      <c r="A89" s="342"/>
      <c r="B89" s="428" t="s">
        <v>145</v>
      </c>
      <c r="C89" s="342"/>
      <c r="D89" s="372" t="s">
        <v>88</v>
      </c>
      <c r="E89" s="429">
        <v>1057.5</v>
      </c>
      <c r="F89" s="429">
        <f>E89/7.5345</f>
        <v>140.354369898467</v>
      </c>
      <c r="G89" s="445">
        <v>3982</v>
      </c>
      <c r="H89" s="429">
        <v>498.3</v>
      </c>
      <c r="I89" s="420">
        <f>H89/F89*100</f>
        <v>355.029914893617</v>
      </c>
      <c r="J89" s="420">
        <f>H89/G89*100</f>
        <v>12.5138121546961</v>
      </c>
      <c r="K89" s="307"/>
      <c r="L89" s="307"/>
      <c r="M89" s="307"/>
      <c r="N89" s="307"/>
      <c r="O89" s="307"/>
      <c r="P89" s="307"/>
      <c r="Q89" s="307"/>
      <c r="R89" s="307"/>
    </row>
    <row r="90" s="302" customFormat="1" spans="1:18">
      <c r="A90" s="342"/>
      <c r="B90" s="399" t="s">
        <v>146</v>
      </c>
      <c r="C90" s="347"/>
      <c r="D90" s="390" t="s">
        <v>147</v>
      </c>
      <c r="E90" s="394">
        <v>695</v>
      </c>
      <c r="F90" s="394">
        <f>E90/7.5345</f>
        <v>92.2423518481651</v>
      </c>
      <c r="G90" s="446">
        <v>3982</v>
      </c>
      <c r="H90" s="394">
        <v>62.7</v>
      </c>
      <c r="I90" s="419">
        <f>H90/F90*100</f>
        <v>67.9731151079137</v>
      </c>
      <c r="J90" s="419">
        <f>H90/G90*100</f>
        <v>1.57458563535912</v>
      </c>
      <c r="K90" s="307"/>
      <c r="L90" s="307"/>
      <c r="M90" s="307"/>
      <c r="N90" s="307"/>
      <c r="O90" s="307"/>
      <c r="P90" s="307"/>
      <c r="Q90" s="307"/>
      <c r="R90" s="307"/>
    </row>
    <row r="91" s="302" customFormat="1" spans="1:18">
      <c r="A91" s="342"/>
      <c r="B91" s="399" t="s">
        <v>148</v>
      </c>
      <c r="C91" s="347"/>
      <c r="D91" s="390" t="s">
        <v>90</v>
      </c>
      <c r="E91" s="394">
        <v>362.5</v>
      </c>
      <c r="F91" s="394">
        <f>E91/7.5345</f>
        <v>48.1120180503019</v>
      </c>
      <c r="G91" s="394">
        <v>0</v>
      </c>
      <c r="H91" s="394">
        <v>34.76</v>
      </c>
      <c r="I91" s="419">
        <f>H91/F91*100</f>
        <v>72.2480606896552</v>
      </c>
      <c r="J91" s="419">
        <v>0</v>
      </c>
      <c r="K91" s="307"/>
      <c r="L91" s="307"/>
      <c r="M91" s="307"/>
      <c r="N91" s="307"/>
      <c r="O91" s="307"/>
      <c r="P91" s="307"/>
      <c r="Q91" s="307"/>
      <c r="R91" s="307"/>
    </row>
    <row r="92" s="302" customFormat="1" ht="29" spans="1:18">
      <c r="A92" s="342"/>
      <c r="B92" s="399" t="s">
        <v>149</v>
      </c>
      <c r="C92" s="342"/>
      <c r="D92" s="447" t="s">
        <v>150</v>
      </c>
      <c r="E92" s="394">
        <v>0</v>
      </c>
      <c r="F92" s="394">
        <v>0</v>
      </c>
      <c r="G92" s="394">
        <v>0</v>
      </c>
      <c r="H92" s="394">
        <v>400.84</v>
      </c>
      <c r="I92" s="419">
        <v>0</v>
      </c>
      <c r="J92" s="419">
        <v>0</v>
      </c>
      <c r="K92" s="307"/>
      <c r="L92" s="307"/>
      <c r="M92" s="307"/>
      <c r="N92" s="307"/>
      <c r="O92" s="307"/>
      <c r="P92" s="307"/>
      <c r="Q92" s="307"/>
      <c r="R92" s="307"/>
    </row>
    <row r="93" s="302" customFormat="1" spans="1:18">
      <c r="A93" s="368"/>
      <c r="B93" s="369" t="s">
        <v>95</v>
      </c>
      <c r="C93" s="368"/>
      <c r="D93" s="389" t="s">
        <v>96</v>
      </c>
      <c r="E93" s="371">
        <v>5389.54</v>
      </c>
      <c r="F93" s="371">
        <f>E93/7.5345</f>
        <v>715.314884862964</v>
      </c>
      <c r="G93" s="371">
        <f>G95</f>
        <v>5309</v>
      </c>
      <c r="H93" s="371">
        <v>926.18</v>
      </c>
      <c r="I93" s="414">
        <f>H93/F93*100</f>
        <v>129.478642147567</v>
      </c>
      <c r="J93" s="414">
        <f>H93/G93*100</f>
        <v>17.4454699566773</v>
      </c>
      <c r="K93" s="307"/>
      <c r="L93" s="307"/>
      <c r="M93" s="307"/>
      <c r="N93" s="307"/>
      <c r="O93" s="307"/>
      <c r="P93" s="307"/>
      <c r="Q93" s="307"/>
      <c r="R93" s="307"/>
    </row>
    <row r="94" s="302" customFormat="1" spans="1:18">
      <c r="A94" s="342"/>
      <c r="B94" s="399" t="s">
        <v>97</v>
      </c>
      <c r="C94" s="347"/>
      <c r="D94" s="400" t="s">
        <v>98</v>
      </c>
      <c r="E94" s="394">
        <v>0</v>
      </c>
      <c r="F94" s="394">
        <v>0</v>
      </c>
      <c r="G94" s="394">
        <v>0</v>
      </c>
      <c r="H94" s="394">
        <v>2.1</v>
      </c>
      <c r="I94" s="419">
        <v>0</v>
      </c>
      <c r="J94" s="420">
        <v>0</v>
      </c>
      <c r="K94" s="307"/>
      <c r="L94" s="307"/>
      <c r="M94" s="307"/>
      <c r="N94" s="307"/>
      <c r="O94" s="307"/>
      <c r="P94" s="307"/>
      <c r="Q94" s="307"/>
      <c r="R94" s="307"/>
    </row>
    <row r="95" s="302" customFormat="1" spans="1:18">
      <c r="A95" s="342"/>
      <c r="B95" s="399" t="s">
        <v>99</v>
      </c>
      <c r="C95" s="347"/>
      <c r="D95" s="400" t="s">
        <v>100</v>
      </c>
      <c r="E95" s="394">
        <v>0</v>
      </c>
      <c r="F95" s="394">
        <v>0</v>
      </c>
      <c r="G95" s="394">
        <v>5309</v>
      </c>
      <c r="H95" s="394">
        <v>725</v>
      </c>
      <c r="I95" s="419">
        <v>0</v>
      </c>
      <c r="J95" s="420">
        <v>0</v>
      </c>
      <c r="K95" s="307"/>
      <c r="L95" s="307"/>
      <c r="M95" s="307"/>
      <c r="N95" s="307"/>
      <c r="O95" s="307"/>
      <c r="P95" s="307"/>
      <c r="Q95" s="307"/>
      <c r="R95" s="307"/>
    </row>
    <row r="96" s="302" customFormat="1" spans="1:18">
      <c r="A96" s="342"/>
      <c r="B96" s="399" t="s">
        <v>105</v>
      </c>
      <c r="C96" s="347"/>
      <c r="D96" s="400" t="s">
        <v>106</v>
      </c>
      <c r="E96" s="394">
        <v>4058.29</v>
      </c>
      <c r="F96" s="394">
        <f>E96/7.5345</f>
        <v>538.627646160993</v>
      </c>
      <c r="G96" s="394">
        <v>0</v>
      </c>
      <c r="H96" s="394">
        <v>0</v>
      </c>
      <c r="I96" s="419">
        <v>0</v>
      </c>
      <c r="J96" s="420">
        <v>0</v>
      </c>
      <c r="K96" s="307"/>
      <c r="L96" s="307"/>
      <c r="M96" s="307"/>
      <c r="N96" s="307"/>
      <c r="O96" s="307"/>
      <c r="P96" s="307"/>
      <c r="Q96" s="307"/>
      <c r="R96" s="307"/>
    </row>
    <row r="97" s="302" customFormat="1" spans="1:18">
      <c r="A97" s="342"/>
      <c r="B97" s="399" t="s">
        <v>107</v>
      </c>
      <c r="C97" s="347"/>
      <c r="D97" s="400" t="s">
        <v>108</v>
      </c>
      <c r="E97" s="394">
        <v>1331.25</v>
      </c>
      <c r="F97" s="394">
        <f>E97/7.5345</f>
        <v>176.687238701971</v>
      </c>
      <c r="G97" s="394">
        <v>0</v>
      </c>
      <c r="H97" s="394">
        <v>0</v>
      </c>
      <c r="I97" s="419">
        <v>0</v>
      </c>
      <c r="J97" s="420">
        <v>0</v>
      </c>
      <c r="K97" s="307"/>
      <c r="L97" s="307"/>
      <c r="M97" s="307"/>
      <c r="N97" s="307"/>
      <c r="O97" s="307"/>
      <c r="P97" s="307"/>
      <c r="Q97" s="307"/>
      <c r="R97" s="307"/>
    </row>
    <row r="98" s="302" customFormat="1" spans="1:18">
      <c r="A98" s="342"/>
      <c r="B98" s="399" t="s">
        <v>109</v>
      </c>
      <c r="C98" s="342"/>
      <c r="D98" s="382" t="s">
        <v>110</v>
      </c>
      <c r="E98" s="394">
        <v>0</v>
      </c>
      <c r="F98" s="394">
        <v>0</v>
      </c>
      <c r="G98" s="394">
        <v>0</v>
      </c>
      <c r="H98" s="394">
        <v>199.08</v>
      </c>
      <c r="I98" s="419">
        <v>0</v>
      </c>
      <c r="J98" s="420">
        <v>0</v>
      </c>
      <c r="K98" s="307"/>
      <c r="L98" s="307"/>
      <c r="M98" s="307"/>
      <c r="N98" s="307"/>
      <c r="O98" s="307"/>
      <c r="P98" s="307"/>
      <c r="Q98" s="307"/>
      <c r="R98" s="307"/>
    </row>
    <row r="99" s="302" customFormat="1" spans="1:18">
      <c r="A99" s="342"/>
      <c r="B99" s="428" t="s">
        <v>111</v>
      </c>
      <c r="C99" s="342"/>
      <c r="D99" s="448" t="s">
        <v>112</v>
      </c>
      <c r="E99" s="449">
        <v>3506.25</v>
      </c>
      <c r="F99" s="449">
        <f t="shared" ref="F99:F106" si="13">E99/7.5345</f>
        <v>465.359347003783</v>
      </c>
      <c r="G99" s="449">
        <v>0</v>
      </c>
      <c r="H99" s="449">
        <v>769.68</v>
      </c>
      <c r="I99" s="419">
        <f t="shared" ref="I99:I104" si="14">H99/F99*100</f>
        <v>165.394765347594</v>
      </c>
      <c r="J99" s="420">
        <v>0</v>
      </c>
      <c r="K99" s="307"/>
      <c r="L99" s="307"/>
      <c r="M99" s="307"/>
      <c r="N99" s="307"/>
      <c r="O99" s="307"/>
      <c r="P99" s="307"/>
      <c r="Q99" s="307"/>
      <c r="R99" s="307"/>
    </row>
    <row r="100" s="302" customFormat="1" spans="1:18">
      <c r="A100" s="342"/>
      <c r="B100" s="399" t="s">
        <v>115</v>
      </c>
      <c r="C100" s="342"/>
      <c r="D100" s="401" t="s">
        <v>112</v>
      </c>
      <c r="E100" s="394">
        <v>3506.25</v>
      </c>
      <c r="F100" s="394">
        <f t="shared" si="13"/>
        <v>465.359347003783</v>
      </c>
      <c r="G100" s="394">
        <v>0</v>
      </c>
      <c r="H100" s="394">
        <v>769.68</v>
      </c>
      <c r="I100" s="419">
        <f t="shared" si="14"/>
        <v>165.394765347594</v>
      </c>
      <c r="J100" s="420">
        <v>0</v>
      </c>
      <c r="K100" s="307"/>
      <c r="L100" s="307"/>
      <c r="M100" s="307"/>
      <c r="N100" s="307"/>
      <c r="O100" s="307"/>
      <c r="P100" s="307"/>
      <c r="Q100" s="307"/>
      <c r="R100" s="307"/>
    </row>
    <row r="101" s="302" customFormat="1" spans="1:18">
      <c r="A101" s="342"/>
      <c r="B101" s="428" t="s">
        <v>122</v>
      </c>
      <c r="C101" s="342"/>
      <c r="D101" s="450" t="s">
        <v>123</v>
      </c>
      <c r="E101" s="429">
        <v>35758.85</v>
      </c>
      <c r="F101" s="429">
        <f t="shared" si="13"/>
        <v>4746.01499767735</v>
      </c>
      <c r="G101" s="429">
        <f>G104+G108</f>
        <v>3981</v>
      </c>
      <c r="H101" s="429">
        <v>6435.2</v>
      </c>
      <c r="I101" s="420">
        <f t="shared" si="14"/>
        <v>135.591649060303</v>
      </c>
      <c r="J101" s="420">
        <f>H101/G101*100</f>
        <v>161.647827179101</v>
      </c>
      <c r="K101" s="307"/>
      <c r="L101" s="307"/>
      <c r="M101" s="307"/>
      <c r="N101" s="307"/>
      <c r="O101" s="307"/>
      <c r="P101" s="307"/>
      <c r="Q101" s="307"/>
      <c r="R101" s="307"/>
    </row>
    <row r="102" s="302" customFormat="1" spans="1:18">
      <c r="A102" s="368"/>
      <c r="B102" s="369" t="s">
        <v>124</v>
      </c>
      <c r="C102" s="368"/>
      <c r="D102" s="370" t="s">
        <v>125</v>
      </c>
      <c r="E102" s="371">
        <v>35758.85</v>
      </c>
      <c r="F102" s="371">
        <f t="shared" si="13"/>
        <v>4746.01499767735</v>
      </c>
      <c r="G102" s="371">
        <v>0</v>
      </c>
      <c r="H102" s="371">
        <v>6023.75</v>
      </c>
      <c r="I102" s="414">
        <f t="shared" si="14"/>
        <v>126.922270640695</v>
      </c>
      <c r="J102" s="414">
        <v>0</v>
      </c>
      <c r="K102" s="307"/>
      <c r="L102" s="307"/>
      <c r="M102" s="307"/>
      <c r="N102" s="307"/>
      <c r="O102" s="307"/>
      <c r="P102" s="307"/>
      <c r="Q102" s="307"/>
      <c r="R102" s="307"/>
    </row>
    <row r="103" s="302" customFormat="1" spans="1:18">
      <c r="A103" s="347"/>
      <c r="B103" s="399" t="s">
        <v>126</v>
      </c>
      <c r="C103" s="347"/>
      <c r="D103" s="390" t="s">
        <v>127</v>
      </c>
      <c r="E103" s="394">
        <v>35758.85</v>
      </c>
      <c r="F103" s="394">
        <f t="shared" si="13"/>
        <v>4746.01499767735</v>
      </c>
      <c r="G103" s="394">
        <v>0</v>
      </c>
      <c r="H103" s="394">
        <v>6023.75</v>
      </c>
      <c r="I103" s="419">
        <f t="shared" si="14"/>
        <v>126.922270640695</v>
      </c>
      <c r="J103" s="419">
        <v>0</v>
      </c>
      <c r="K103" s="307"/>
      <c r="L103" s="307"/>
      <c r="M103" s="307"/>
      <c r="N103" s="307"/>
      <c r="O103" s="307"/>
      <c r="P103" s="307"/>
      <c r="Q103" s="307"/>
      <c r="R103" s="307"/>
    </row>
    <row r="104" s="302" customFormat="1" spans="1:18">
      <c r="A104" s="342"/>
      <c r="B104" s="399" t="s">
        <v>128</v>
      </c>
      <c r="C104" s="342"/>
      <c r="D104" s="374" t="s">
        <v>129</v>
      </c>
      <c r="E104" s="394">
        <v>24566.6</v>
      </c>
      <c r="F104" s="394">
        <f t="shared" si="13"/>
        <v>3260.54814519875</v>
      </c>
      <c r="G104" s="394">
        <v>2654</v>
      </c>
      <c r="H104" s="394">
        <v>2475</v>
      </c>
      <c r="I104" s="419">
        <f t="shared" si="14"/>
        <v>75.9074821098565</v>
      </c>
      <c r="J104" s="419">
        <f>H104/G104*100</f>
        <v>93.2554634513941</v>
      </c>
      <c r="K104" s="307"/>
      <c r="L104" s="307"/>
      <c r="M104" s="307"/>
      <c r="N104" s="307"/>
      <c r="O104" s="307"/>
      <c r="P104" s="307"/>
      <c r="Q104" s="307"/>
      <c r="R104" s="307"/>
    </row>
    <row r="105" s="302" customFormat="1" spans="1:18">
      <c r="A105" s="342"/>
      <c r="B105" s="399" t="s">
        <v>130</v>
      </c>
      <c r="C105" s="342"/>
      <c r="D105" s="374" t="s">
        <v>151</v>
      </c>
      <c r="E105" s="394">
        <v>5366.25</v>
      </c>
      <c r="F105" s="394">
        <f t="shared" si="13"/>
        <v>712.223770654987</v>
      </c>
      <c r="G105" s="394">
        <v>0</v>
      </c>
      <c r="H105" s="394">
        <v>0</v>
      </c>
      <c r="I105" s="419">
        <v>0</v>
      </c>
      <c r="J105" s="419">
        <v>0</v>
      </c>
      <c r="K105" s="307"/>
      <c r="L105" s="307"/>
      <c r="M105" s="307"/>
      <c r="N105" s="307"/>
      <c r="O105" s="307"/>
      <c r="P105" s="307"/>
      <c r="Q105" s="307"/>
      <c r="R105" s="307"/>
    </row>
    <row r="106" s="302" customFormat="1" spans="1:18">
      <c r="A106" s="342"/>
      <c r="B106" s="399" t="s">
        <v>134</v>
      </c>
      <c r="C106" s="342"/>
      <c r="D106" s="374" t="s">
        <v>152</v>
      </c>
      <c r="E106" s="394">
        <v>5826</v>
      </c>
      <c r="F106" s="394">
        <f t="shared" si="13"/>
        <v>773.243081823611</v>
      </c>
      <c r="G106" s="394">
        <v>0</v>
      </c>
      <c r="H106" s="394">
        <v>0</v>
      </c>
      <c r="I106" s="419">
        <v>0</v>
      </c>
      <c r="J106" s="419">
        <v>0</v>
      </c>
      <c r="K106" s="307"/>
      <c r="L106" s="307"/>
      <c r="M106" s="307"/>
      <c r="N106" s="307"/>
      <c r="O106" s="307"/>
      <c r="P106" s="307"/>
      <c r="Q106" s="307"/>
      <c r="R106" s="307"/>
    </row>
    <row r="107" s="302" customFormat="1" spans="1:18">
      <c r="A107" s="342"/>
      <c r="B107" s="399" t="s">
        <v>138</v>
      </c>
      <c r="C107" s="342"/>
      <c r="D107" s="400" t="s">
        <v>153</v>
      </c>
      <c r="E107" s="429">
        <v>0</v>
      </c>
      <c r="F107" s="429">
        <v>0</v>
      </c>
      <c r="G107" s="429">
        <v>0</v>
      </c>
      <c r="H107" s="394">
        <v>3548.75</v>
      </c>
      <c r="I107" s="420">
        <v>0</v>
      </c>
      <c r="J107" s="420">
        <v>0</v>
      </c>
      <c r="K107" s="307"/>
      <c r="L107" s="307"/>
      <c r="M107" s="307"/>
      <c r="N107" s="307"/>
      <c r="O107" s="307"/>
      <c r="P107" s="307"/>
      <c r="Q107" s="307"/>
      <c r="R107" s="307"/>
    </row>
    <row r="108" s="302" customFormat="1" ht="15.5" spans="1:18">
      <c r="A108" s="347"/>
      <c r="B108" s="399" t="s">
        <v>140</v>
      </c>
      <c r="C108" s="347"/>
      <c r="D108" s="266" t="s">
        <v>141</v>
      </c>
      <c r="E108" s="394">
        <v>0</v>
      </c>
      <c r="F108" s="394">
        <v>0</v>
      </c>
      <c r="G108" s="394">
        <v>1327</v>
      </c>
      <c r="H108" s="394">
        <v>411.45</v>
      </c>
      <c r="I108" s="419">
        <v>0</v>
      </c>
      <c r="J108" s="419">
        <f>H108/G108*100</f>
        <v>31.0060286360211</v>
      </c>
      <c r="K108" s="307"/>
      <c r="L108" s="307"/>
      <c r="M108" s="307"/>
      <c r="N108" s="307"/>
      <c r="O108" s="307"/>
      <c r="P108" s="307"/>
      <c r="Q108" s="307"/>
      <c r="R108" s="307"/>
    </row>
    <row r="109" s="302" customFormat="1" ht="15.5" spans="1:18">
      <c r="A109" s="342"/>
      <c r="B109" s="399" t="s">
        <v>142</v>
      </c>
      <c r="C109" s="342"/>
      <c r="D109" s="266" t="s">
        <v>154</v>
      </c>
      <c r="E109" s="394">
        <v>0</v>
      </c>
      <c r="F109" s="394">
        <v>0</v>
      </c>
      <c r="G109" s="394">
        <v>1327</v>
      </c>
      <c r="H109" s="394">
        <v>411.45</v>
      </c>
      <c r="I109" s="419">
        <v>0</v>
      </c>
      <c r="J109" s="420">
        <v>31.01</v>
      </c>
      <c r="K109" s="307"/>
      <c r="L109" s="307"/>
      <c r="M109" s="307"/>
      <c r="N109" s="307"/>
      <c r="O109" s="307"/>
      <c r="P109" s="307"/>
      <c r="Q109" s="307"/>
      <c r="R109" s="307"/>
    </row>
    <row r="110" s="302" customFormat="1" spans="1:18">
      <c r="A110" s="342"/>
      <c r="B110" s="428"/>
      <c r="C110" s="342"/>
      <c r="D110" s="430"/>
      <c r="E110" s="429"/>
      <c r="F110" s="429"/>
      <c r="G110" s="429"/>
      <c r="H110" s="429"/>
      <c r="I110" s="469"/>
      <c r="J110" s="469"/>
      <c r="K110" s="307"/>
      <c r="L110" s="307"/>
      <c r="M110" s="307"/>
      <c r="N110" s="307"/>
      <c r="O110" s="307"/>
      <c r="P110" s="307"/>
      <c r="Q110" s="307"/>
      <c r="R110" s="307"/>
    </row>
    <row r="111" s="303" customFormat="1" spans="1:18">
      <c r="A111" s="431"/>
      <c r="B111" s="333"/>
      <c r="C111" s="432" t="s">
        <v>57</v>
      </c>
      <c r="D111" s="433" t="s">
        <v>155</v>
      </c>
      <c r="E111" s="434">
        <f>E101+E84</f>
        <v>45712.14</v>
      </c>
      <c r="F111" s="434">
        <f>E111/7.5345</f>
        <v>6067.04359944256</v>
      </c>
      <c r="G111" s="434">
        <f>G101+G84</f>
        <v>13272</v>
      </c>
      <c r="H111" s="434">
        <f>H101+H84</f>
        <v>8525.65</v>
      </c>
      <c r="I111" s="467">
        <f>H111/F111*100</f>
        <v>140.523961304371</v>
      </c>
      <c r="J111" s="467">
        <f t="shared" si="5"/>
        <v>64.2378691983122</v>
      </c>
      <c r="K111" s="405"/>
      <c r="L111" s="405"/>
      <c r="M111" s="405"/>
      <c r="N111" s="405"/>
      <c r="O111" s="405"/>
      <c r="P111" s="405"/>
      <c r="Q111" s="405"/>
      <c r="R111" s="405"/>
    </row>
    <row r="112" s="303" customFormat="1" spans="1:18">
      <c r="A112" s="431"/>
      <c r="B112" s="333"/>
      <c r="C112" s="432"/>
      <c r="D112" s="433"/>
      <c r="E112" s="434"/>
      <c r="F112" s="434"/>
      <c r="G112" s="434"/>
      <c r="H112" s="434"/>
      <c r="I112" s="467"/>
      <c r="J112" s="467"/>
      <c r="K112" s="405"/>
      <c r="L112" s="405"/>
      <c r="M112" s="405"/>
      <c r="N112" s="405"/>
      <c r="O112" s="405"/>
      <c r="P112" s="405"/>
      <c r="Q112" s="405"/>
      <c r="R112" s="405"/>
    </row>
    <row r="113" s="303" customFormat="1" spans="1:18">
      <c r="A113" s="451"/>
      <c r="B113" s="452">
        <v>3</v>
      </c>
      <c r="C113" s="453"/>
      <c r="D113" s="366" t="s">
        <v>72</v>
      </c>
      <c r="E113" s="454">
        <f>E114+E121</f>
        <v>359154.67</v>
      </c>
      <c r="F113" s="454">
        <f>F114+F121</f>
        <v>47668.0164576282</v>
      </c>
      <c r="G113" s="454">
        <f>G114+G121</f>
        <v>127756</v>
      </c>
      <c r="H113" s="454">
        <f>H114+H121</f>
        <v>28168.33</v>
      </c>
      <c r="I113" s="470">
        <f>H113/F113*100</f>
        <v>59.0927252553893</v>
      </c>
      <c r="J113" s="470">
        <f>H113/G113*100</f>
        <v>22.0485378377532</v>
      </c>
      <c r="K113" s="405"/>
      <c r="L113" s="405"/>
      <c r="M113" s="405"/>
      <c r="N113" s="405"/>
      <c r="O113" s="405"/>
      <c r="P113" s="405"/>
      <c r="Q113" s="405"/>
      <c r="R113" s="405"/>
    </row>
    <row r="114" s="303" customFormat="1" spans="1:18">
      <c r="A114" s="368"/>
      <c r="B114" s="369">
        <v>31</v>
      </c>
      <c r="C114" s="368"/>
      <c r="D114" s="370" t="s">
        <v>73</v>
      </c>
      <c r="E114" s="371">
        <f>E115+E117+E119</f>
        <v>191135.84</v>
      </c>
      <c r="F114" s="371">
        <f>E114/7.5345</f>
        <v>25368.0854734886</v>
      </c>
      <c r="G114" s="427">
        <f>G115+G117+G119</f>
        <v>71580</v>
      </c>
      <c r="H114" s="371">
        <f>H115+H117+H119</f>
        <v>13681.03</v>
      </c>
      <c r="I114" s="414">
        <f t="shared" ref="I114:I122" si="15">H114/F114*100</f>
        <v>53.9300847685081</v>
      </c>
      <c r="J114" s="414">
        <f t="shared" ref="J114:J122" si="16">H114/G114*100</f>
        <v>19.1129226040793</v>
      </c>
      <c r="K114" s="405"/>
      <c r="L114" s="405"/>
      <c r="M114" s="405"/>
      <c r="N114" s="405"/>
      <c r="O114" s="405"/>
      <c r="P114" s="405"/>
      <c r="Q114" s="405"/>
      <c r="R114" s="405"/>
    </row>
    <row r="115" s="302" customFormat="1" spans="1:18">
      <c r="A115" s="368"/>
      <c r="B115" s="369" t="s">
        <v>156</v>
      </c>
      <c r="C115" s="388"/>
      <c r="D115" s="389" t="s">
        <v>157</v>
      </c>
      <c r="E115" s="455">
        <v>112846.41</v>
      </c>
      <c r="F115" s="455">
        <f>E115/7.5345</f>
        <v>14977.2924547083</v>
      </c>
      <c r="G115" s="456">
        <v>59725</v>
      </c>
      <c r="H115" s="455">
        <v>8412.08</v>
      </c>
      <c r="I115" s="414">
        <f t="shared" si="15"/>
        <v>56.1655587980158</v>
      </c>
      <c r="J115" s="414">
        <f t="shared" si="16"/>
        <v>14.0846881540393</v>
      </c>
      <c r="K115" s="307"/>
      <c r="L115" s="307"/>
      <c r="M115" s="307"/>
      <c r="N115" s="307"/>
      <c r="O115" s="307"/>
      <c r="P115" s="307"/>
      <c r="Q115" s="307"/>
      <c r="R115" s="307"/>
    </row>
    <row r="116" s="303" customFormat="1" ht="15.75" customHeight="1" spans="1:18">
      <c r="A116" s="372"/>
      <c r="B116" s="327" t="s">
        <v>158</v>
      </c>
      <c r="C116" s="321"/>
      <c r="D116" s="382" t="s">
        <v>74</v>
      </c>
      <c r="E116" s="386">
        <v>112846.41</v>
      </c>
      <c r="F116" s="386">
        <f>E116/7.534</f>
        <v>14978.2864348288</v>
      </c>
      <c r="G116" s="457">
        <v>59725</v>
      </c>
      <c r="H116" s="386">
        <v>8412.08</v>
      </c>
      <c r="I116" s="377">
        <f t="shared" si="15"/>
        <v>56.1618315726659</v>
      </c>
      <c r="J116" s="377">
        <f t="shared" si="16"/>
        <v>14.0846881540393</v>
      </c>
      <c r="K116" s="405"/>
      <c r="L116" s="405"/>
      <c r="M116" s="405"/>
      <c r="N116" s="405"/>
      <c r="O116" s="405"/>
      <c r="P116" s="405"/>
      <c r="Q116" s="405"/>
      <c r="R116" s="405"/>
    </row>
    <row r="117" s="303" customFormat="1" ht="15.75" customHeight="1" spans="1:18">
      <c r="A117" s="372"/>
      <c r="B117" s="458" t="s">
        <v>76</v>
      </c>
      <c r="C117" s="321"/>
      <c r="D117" s="459" t="s">
        <v>77</v>
      </c>
      <c r="E117" s="460">
        <v>19013.8</v>
      </c>
      <c r="F117" s="460">
        <f>E117/7.5345</f>
        <v>2523.56493463402</v>
      </c>
      <c r="G117" s="461">
        <v>2000</v>
      </c>
      <c r="H117" s="460">
        <v>900</v>
      </c>
      <c r="I117" s="413">
        <f t="shared" si="15"/>
        <v>35.6638336366218</v>
      </c>
      <c r="J117" s="413">
        <f t="shared" si="16"/>
        <v>45</v>
      </c>
      <c r="K117" s="405"/>
      <c r="L117" s="405"/>
      <c r="M117" s="405"/>
      <c r="N117" s="405"/>
      <c r="O117" s="405"/>
      <c r="P117" s="405"/>
      <c r="Q117" s="405"/>
      <c r="R117" s="405"/>
    </row>
    <row r="118" s="303" customFormat="1" ht="15.75" customHeight="1" spans="1:18">
      <c r="A118" s="372"/>
      <c r="B118" s="327" t="s">
        <v>78</v>
      </c>
      <c r="C118" s="321"/>
      <c r="D118" s="382" t="s">
        <v>77</v>
      </c>
      <c r="E118" s="386">
        <v>19013.8</v>
      </c>
      <c r="F118" s="386">
        <f>E118/7.534</f>
        <v>2523.73241306079</v>
      </c>
      <c r="G118" s="462">
        <v>2000</v>
      </c>
      <c r="H118" s="386">
        <v>900</v>
      </c>
      <c r="I118" s="377">
        <f t="shared" si="15"/>
        <v>35.6614669345423</v>
      </c>
      <c r="J118" s="377">
        <f t="shared" si="16"/>
        <v>45</v>
      </c>
      <c r="K118" s="405"/>
      <c r="L118" s="405"/>
      <c r="M118" s="405"/>
      <c r="N118" s="405"/>
      <c r="O118" s="405"/>
      <c r="P118" s="405"/>
      <c r="Q118" s="405"/>
      <c r="R118" s="405"/>
    </row>
    <row r="119" s="303" customFormat="1" ht="15.75" customHeight="1" spans="1:18">
      <c r="A119" s="368"/>
      <c r="B119" s="369">
        <v>313</v>
      </c>
      <c r="C119" s="368"/>
      <c r="D119" s="368" t="s">
        <v>79</v>
      </c>
      <c r="E119" s="385">
        <v>59275.63</v>
      </c>
      <c r="F119" s="385">
        <f>E119/7.534</f>
        <v>7867.75019909743</v>
      </c>
      <c r="G119" s="463">
        <v>9855</v>
      </c>
      <c r="H119" s="385">
        <v>4368.95</v>
      </c>
      <c r="I119" s="416">
        <f t="shared" si="15"/>
        <v>55.5298514752184</v>
      </c>
      <c r="J119" s="416">
        <f t="shared" si="16"/>
        <v>44.3323186199898</v>
      </c>
      <c r="K119" s="405"/>
      <c r="L119" s="405"/>
      <c r="M119" s="405"/>
      <c r="N119" s="405"/>
      <c r="O119" s="405"/>
      <c r="P119" s="405"/>
      <c r="Q119" s="405"/>
      <c r="R119" s="405"/>
    </row>
    <row r="120" s="303" customFormat="1" ht="15.75" customHeight="1" spans="1:18">
      <c r="A120" s="372"/>
      <c r="B120" s="327">
        <v>3132</v>
      </c>
      <c r="C120" s="374"/>
      <c r="D120" s="374" t="s">
        <v>80</v>
      </c>
      <c r="E120" s="386">
        <v>59275.63</v>
      </c>
      <c r="F120" s="386">
        <f>E120/7.534</f>
        <v>7867.75019909743</v>
      </c>
      <c r="G120" s="462">
        <v>9855</v>
      </c>
      <c r="H120" s="386">
        <v>4368.95</v>
      </c>
      <c r="I120" s="377">
        <f t="shared" si="15"/>
        <v>55.5298514752184</v>
      </c>
      <c r="J120" s="377">
        <f t="shared" si="16"/>
        <v>44.3323186199898</v>
      </c>
      <c r="K120" s="405"/>
      <c r="L120" s="405"/>
      <c r="M120" s="405"/>
      <c r="N120" s="405"/>
      <c r="O120" s="405"/>
      <c r="P120" s="405"/>
      <c r="Q120" s="405"/>
      <c r="R120" s="405"/>
    </row>
    <row r="121" s="302" customFormat="1" ht="15.75" customHeight="1" spans="1:18">
      <c r="A121" s="368"/>
      <c r="B121" s="369">
        <v>32</v>
      </c>
      <c r="C121" s="368"/>
      <c r="D121" s="370" t="s">
        <v>81</v>
      </c>
      <c r="E121" s="371">
        <f>E122+E125+E134+E130</f>
        <v>168018.83</v>
      </c>
      <c r="F121" s="371">
        <f>E121/7.5345</f>
        <v>22299.9309841396</v>
      </c>
      <c r="G121" s="463">
        <v>56176</v>
      </c>
      <c r="H121" s="371">
        <f>H122+H125+H130+H134</f>
        <v>14487.3</v>
      </c>
      <c r="I121" s="414">
        <f t="shared" si="15"/>
        <v>64.9656719130826</v>
      </c>
      <c r="J121" s="414">
        <f t="shared" si="16"/>
        <v>25.7891270293364</v>
      </c>
      <c r="K121" s="307"/>
      <c r="L121" s="307"/>
      <c r="M121" s="307"/>
      <c r="N121" s="307"/>
      <c r="O121" s="307"/>
      <c r="P121" s="307"/>
      <c r="Q121" s="307"/>
      <c r="R121" s="307"/>
    </row>
    <row r="122" s="302" customFormat="1" spans="1:18">
      <c r="A122" s="368"/>
      <c r="B122" s="387">
        <v>321</v>
      </c>
      <c r="C122" s="388"/>
      <c r="D122" s="389" t="s">
        <v>82</v>
      </c>
      <c r="E122" s="414">
        <f>E124</f>
        <v>6479</v>
      </c>
      <c r="F122" s="414">
        <f>E122/7.5345</f>
        <v>859.911075718362</v>
      </c>
      <c r="G122" s="464">
        <v>950</v>
      </c>
      <c r="H122" s="414">
        <f>H123+H124</f>
        <v>464.55</v>
      </c>
      <c r="I122" s="416">
        <f t="shared" si="15"/>
        <v>54.0230278592376</v>
      </c>
      <c r="J122" s="416">
        <f t="shared" si="16"/>
        <v>48.9</v>
      </c>
      <c r="K122" s="307"/>
      <c r="L122" s="307"/>
      <c r="M122" s="307"/>
      <c r="N122" s="307"/>
      <c r="O122" s="307"/>
      <c r="P122" s="307"/>
      <c r="Q122" s="307"/>
      <c r="R122" s="307"/>
    </row>
    <row r="123" s="302" customFormat="1" spans="1:18">
      <c r="A123" s="390"/>
      <c r="B123" s="391">
        <v>3211</v>
      </c>
      <c r="C123" s="392"/>
      <c r="D123" s="393"/>
      <c r="E123" s="465">
        <v>0</v>
      </c>
      <c r="F123" s="465">
        <v>0</v>
      </c>
      <c r="G123" s="465">
        <v>0</v>
      </c>
      <c r="H123" s="465">
        <v>53.1</v>
      </c>
      <c r="I123" s="465">
        <v>0</v>
      </c>
      <c r="J123" s="465">
        <v>0</v>
      </c>
      <c r="K123" s="307"/>
      <c r="L123" s="307"/>
      <c r="M123" s="307"/>
      <c r="N123" s="307"/>
      <c r="O123" s="307"/>
      <c r="P123" s="307"/>
      <c r="Q123" s="307"/>
      <c r="R123" s="307"/>
    </row>
    <row r="124" s="302" customFormat="1" ht="29" spans="1:18">
      <c r="A124" s="374"/>
      <c r="B124" s="339" t="s">
        <v>84</v>
      </c>
      <c r="C124" s="326"/>
      <c r="D124" s="328" t="s">
        <v>85</v>
      </c>
      <c r="E124" s="465">
        <v>6479</v>
      </c>
      <c r="F124" s="465">
        <f>E124/7.5345</f>
        <v>859.911075718362</v>
      </c>
      <c r="G124" s="466">
        <v>950</v>
      </c>
      <c r="H124" s="465">
        <v>411.45</v>
      </c>
      <c r="I124" s="465">
        <f>H124/F124*100</f>
        <v>47.8479707516592</v>
      </c>
      <c r="J124" s="465">
        <f>H124/G124*100</f>
        <v>43.3105263157895</v>
      </c>
      <c r="K124" s="307"/>
      <c r="L124" s="307"/>
      <c r="M124" s="307"/>
      <c r="N124" s="307"/>
      <c r="O124" s="307"/>
      <c r="P124" s="307"/>
      <c r="Q124" s="307"/>
      <c r="R124" s="307"/>
    </row>
    <row r="125" s="302" customFormat="1" spans="1:18">
      <c r="A125" s="395"/>
      <c r="B125" s="396">
        <v>322</v>
      </c>
      <c r="C125" s="397"/>
      <c r="D125" s="389" t="s">
        <v>88</v>
      </c>
      <c r="E125" s="416">
        <f>E126+E127+E128</f>
        <v>127882.46</v>
      </c>
      <c r="F125" s="416">
        <f>E125/7.5345</f>
        <v>16972.9192381711</v>
      </c>
      <c r="G125" s="464">
        <v>49586</v>
      </c>
      <c r="H125" s="416">
        <f>H126+H127</f>
        <v>13399.14</v>
      </c>
      <c r="I125" s="414">
        <f>H125/F125*100</f>
        <v>78.9442276368472</v>
      </c>
      <c r="J125" s="414">
        <f>H125/G125*100</f>
        <v>27.0220223450167</v>
      </c>
      <c r="K125" s="307"/>
      <c r="L125" s="307"/>
      <c r="M125" s="307"/>
      <c r="N125" s="307"/>
      <c r="O125" s="307"/>
      <c r="P125" s="307"/>
      <c r="Q125" s="307"/>
      <c r="R125" s="307"/>
    </row>
    <row r="126" s="302" customFormat="1" spans="1:18">
      <c r="A126" s="374"/>
      <c r="B126" s="339">
        <v>3221</v>
      </c>
      <c r="C126" s="326"/>
      <c r="D126" s="382" t="s">
        <v>89</v>
      </c>
      <c r="E126" s="377">
        <v>1448.15</v>
      </c>
      <c r="F126" s="377">
        <f>E126/7.534</f>
        <v>192.215290682241</v>
      </c>
      <c r="G126" s="465">
        <v>0</v>
      </c>
      <c r="H126" s="465">
        <v>90</v>
      </c>
      <c r="I126" s="465">
        <f>H126/F126*100</f>
        <v>46.8224976694403</v>
      </c>
      <c r="J126" s="465">
        <v>0</v>
      </c>
      <c r="K126" s="307"/>
      <c r="L126" s="307"/>
      <c r="M126" s="307"/>
      <c r="N126" s="307"/>
      <c r="O126" s="307"/>
      <c r="P126" s="307"/>
      <c r="Q126" s="307"/>
      <c r="R126" s="307"/>
    </row>
    <row r="127" s="302" customFormat="1" spans="1:18">
      <c r="A127" s="374"/>
      <c r="B127" s="339">
        <v>3222</v>
      </c>
      <c r="C127" s="326"/>
      <c r="D127" s="328" t="s">
        <v>90</v>
      </c>
      <c r="E127" s="377">
        <v>125210.31</v>
      </c>
      <c r="F127" s="377">
        <f>E127/7.534</f>
        <v>16619.3668701885</v>
      </c>
      <c r="G127" s="462">
        <v>47198</v>
      </c>
      <c r="H127" s="465">
        <v>13309.14</v>
      </c>
      <c r="I127" s="465">
        <f>H127/F127*100</f>
        <v>80.0821120561078</v>
      </c>
      <c r="J127" s="465">
        <f>H127/G127*100</f>
        <v>28.1985253612441</v>
      </c>
      <c r="K127" s="307"/>
      <c r="L127" s="307"/>
      <c r="M127" s="307"/>
      <c r="N127" s="307"/>
      <c r="O127" s="307"/>
      <c r="P127" s="307"/>
      <c r="Q127" s="307"/>
      <c r="R127" s="307"/>
    </row>
    <row r="128" s="302" customFormat="1" spans="1:18">
      <c r="A128" s="374"/>
      <c r="B128" s="339">
        <v>3225</v>
      </c>
      <c r="C128" s="326"/>
      <c r="D128" s="328" t="s">
        <v>93</v>
      </c>
      <c r="E128" s="377">
        <v>1224</v>
      </c>
      <c r="F128" s="377">
        <f>E128/7.534</f>
        <v>162.463498805415</v>
      </c>
      <c r="G128" s="462">
        <v>1990</v>
      </c>
      <c r="H128" s="465">
        <v>0</v>
      </c>
      <c r="I128" s="465">
        <v>0</v>
      </c>
      <c r="J128" s="465">
        <v>0</v>
      </c>
      <c r="K128" s="307"/>
      <c r="L128" s="307"/>
      <c r="M128" s="307"/>
      <c r="N128" s="307"/>
      <c r="O128" s="307"/>
      <c r="P128" s="307"/>
      <c r="Q128" s="307"/>
      <c r="R128" s="307"/>
    </row>
    <row r="129" s="302" customFormat="1" spans="1:18">
      <c r="A129" s="374"/>
      <c r="B129" s="339">
        <v>3227</v>
      </c>
      <c r="C129" s="326"/>
      <c r="D129" s="328" t="s">
        <v>159</v>
      </c>
      <c r="E129" s="377">
        <v>0</v>
      </c>
      <c r="F129" s="377">
        <v>0</v>
      </c>
      <c r="G129" s="462">
        <v>398</v>
      </c>
      <c r="H129" s="377">
        <v>0</v>
      </c>
      <c r="I129" s="465">
        <v>0</v>
      </c>
      <c r="J129" s="465">
        <v>0</v>
      </c>
      <c r="K129" s="495"/>
      <c r="L129" s="307"/>
      <c r="M129" s="307"/>
      <c r="N129" s="307"/>
      <c r="O129" s="307"/>
      <c r="P129" s="307"/>
      <c r="Q129" s="307"/>
      <c r="R129" s="307"/>
    </row>
    <row r="130" s="302" customFormat="1" ht="15.75" customHeight="1" spans="1:18">
      <c r="A130" s="368"/>
      <c r="B130" s="387">
        <v>323</v>
      </c>
      <c r="C130" s="388"/>
      <c r="D130" s="389" t="s">
        <v>96</v>
      </c>
      <c r="E130" s="414">
        <f>E131+E132+E133</f>
        <v>12104.87</v>
      </c>
      <c r="F130" s="414">
        <f>E130/7.534</f>
        <v>1606.69896469339</v>
      </c>
      <c r="G130" s="463">
        <v>730</v>
      </c>
      <c r="H130" s="414">
        <f>H131+H133</f>
        <v>291.8</v>
      </c>
      <c r="I130" s="416">
        <f>H130/F130*100</f>
        <v>18.161460635265</v>
      </c>
      <c r="J130" s="416">
        <f>H130/G130*100</f>
        <v>39.972602739726</v>
      </c>
      <c r="K130" s="307"/>
      <c r="L130" s="307"/>
      <c r="M130" s="307"/>
      <c r="N130" s="307"/>
      <c r="O130" s="307"/>
      <c r="P130" s="307"/>
      <c r="Q130" s="307"/>
      <c r="R130" s="307"/>
    </row>
    <row r="131" s="302" customFormat="1" ht="15.75" customHeight="1" spans="1:18">
      <c r="A131" s="374"/>
      <c r="B131" s="339">
        <v>3236</v>
      </c>
      <c r="C131" s="326"/>
      <c r="D131" s="382" t="s">
        <v>160</v>
      </c>
      <c r="E131" s="377">
        <v>5242.59</v>
      </c>
      <c r="F131" s="377">
        <f>E131/7.5345</f>
        <v>695.811268166434</v>
      </c>
      <c r="G131" s="471">
        <v>265</v>
      </c>
      <c r="H131" s="377">
        <v>236.3</v>
      </c>
      <c r="I131" s="377">
        <f>H131/F131*100</f>
        <v>33.9603583343347</v>
      </c>
      <c r="J131" s="377">
        <f>H131/G131*100</f>
        <v>89.1698113207547</v>
      </c>
      <c r="K131" s="307"/>
      <c r="L131" s="307"/>
      <c r="M131" s="307"/>
      <c r="N131" s="307"/>
      <c r="O131" s="307"/>
      <c r="P131" s="307"/>
      <c r="Q131" s="307"/>
      <c r="R131" s="307"/>
    </row>
    <row r="132" s="302" customFormat="1" ht="15.75" customHeight="1" spans="1:18">
      <c r="A132" s="374"/>
      <c r="B132" s="339">
        <v>3237</v>
      </c>
      <c r="C132" s="326"/>
      <c r="D132" s="382" t="s">
        <v>106</v>
      </c>
      <c r="E132" s="377">
        <v>3062.68</v>
      </c>
      <c r="F132" s="377">
        <f>E132/0.534</f>
        <v>5735.35580524345</v>
      </c>
      <c r="G132" s="465">
        <v>465</v>
      </c>
      <c r="H132" s="377">
        <v>0</v>
      </c>
      <c r="I132" s="377">
        <v>0</v>
      </c>
      <c r="J132" s="377">
        <v>0</v>
      </c>
      <c r="K132" s="307"/>
      <c r="L132" s="307"/>
      <c r="M132" s="307"/>
      <c r="N132" s="307"/>
      <c r="O132" s="307"/>
      <c r="P132" s="307"/>
      <c r="Q132" s="307"/>
      <c r="R132" s="307"/>
    </row>
    <row r="133" s="303" customFormat="1" ht="15.75" customHeight="1" spans="1:18">
      <c r="A133" s="374"/>
      <c r="B133" s="339">
        <v>3238</v>
      </c>
      <c r="C133" s="326"/>
      <c r="D133" s="382" t="s">
        <v>161</v>
      </c>
      <c r="E133" s="377">
        <v>3799.6</v>
      </c>
      <c r="F133" s="377">
        <f>E133/7.534</f>
        <v>504.327050703478</v>
      </c>
      <c r="G133" s="465">
        <v>0</v>
      </c>
      <c r="H133" s="377">
        <v>55.5</v>
      </c>
      <c r="I133" s="377">
        <f>H133/F133*100</f>
        <v>11.0047636593326</v>
      </c>
      <c r="J133" s="377">
        <v>0</v>
      </c>
      <c r="K133" s="405"/>
      <c r="L133" s="405"/>
      <c r="M133" s="405"/>
      <c r="N133" s="405"/>
      <c r="O133" s="405"/>
      <c r="P133" s="405"/>
      <c r="Q133" s="405"/>
      <c r="R133" s="405"/>
    </row>
    <row r="134" s="302" customFormat="1" spans="1:18">
      <c r="A134" s="368"/>
      <c r="B134" s="387">
        <v>329</v>
      </c>
      <c r="C134" s="388"/>
      <c r="D134" s="389" t="s">
        <v>112</v>
      </c>
      <c r="E134" s="414">
        <v>21552.5</v>
      </c>
      <c r="F134" s="414">
        <f>E134/7.534</f>
        <v>2860.69816830369</v>
      </c>
      <c r="G134" s="463">
        <v>4910</v>
      </c>
      <c r="H134" s="414">
        <v>331.81</v>
      </c>
      <c r="I134" s="416">
        <f>H134/F134*100</f>
        <v>11.5989167845958</v>
      </c>
      <c r="J134" s="416">
        <f>H134/G134*100</f>
        <v>6.75784114052953</v>
      </c>
      <c r="K134" s="307"/>
      <c r="L134" s="307"/>
      <c r="M134" s="307"/>
      <c r="N134" s="307"/>
      <c r="O134" s="307"/>
      <c r="P134" s="307"/>
      <c r="Q134" s="307"/>
      <c r="R134" s="307"/>
    </row>
    <row r="135" s="302" customFormat="1" ht="15.75" customHeight="1" spans="1:18">
      <c r="A135" s="374"/>
      <c r="B135" s="472" t="s">
        <v>115</v>
      </c>
      <c r="C135" s="326"/>
      <c r="D135" s="401" t="s">
        <v>112</v>
      </c>
      <c r="E135" s="377">
        <v>21552.5</v>
      </c>
      <c r="F135" s="377">
        <f>E135/7.534</f>
        <v>2860.69816830369</v>
      </c>
      <c r="G135" s="471">
        <v>4910</v>
      </c>
      <c r="H135" s="377">
        <v>331.81</v>
      </c>
      <c r="I135" s="465">
        <f>H135/F135*100</f>
        <v>11.5989167845958</v>
      </c>
      <c r="J135" s="465">
        <f>H135/G135*100</f>
        <v>6.75784114052953</v>
      </c>
      <c r="K135" s="307"/>
      <c r="L135" s="307"/>
      <c r="M135" s="307"/>
      <c r="N135" s="307"/>
      <c r="O135" s="307"/>
      <c r="P135" s="307"/>
      <c r="Q135" s="307"/>
      <c r="R135" s="307"/>
    </row>
    <row r="136" s="303" customFormat="1" spans="1:18">
      <c r="A136" s="431"/>
      <c r="B136" s="333"/>
      <c r="C136" s="432" t="s">
        <v>162</v>
      </c>
      <c r="D136" s="433" t="s">
        <v>48</v>
      </c>
      <c r="E136" s="434">
        <f>E121+E114</f>
        <v>359154.67</v>
      </c>
      <c r="F136" s="434">
        <f>E136/7.534</f>
        <v>47671.1799840722</v>
      </c>
      <c r="G136" s="434">
        <f>G121+G114</f>
        <v>127756</v>
      </c>
      <c r="H136" s="434">
        <f>H121+H114</f>
        <v>28168.33</v>
      </c>
      <c r="I136" s="467">
        <f>H136/F136*100</f>
        <v>59.0888037791629</v>
      </c>
      <c r="J136" s="467">
        <f>H136/G136*100</f>
        <v>22.0485378377532</v>
      </c>
      <c r="K136" s="405"/>
      <c r="L136" s="405"/>
      <c r="M136" s="405"/>
      <c r="N136" s="405"/>
      <c r="O136" s="405"/>
      <c r="P136" s="405"/>
      <c r="Q136" s="405"/>
      <c r="R136" s="405"/>
    </row>
    <row r="137" s="303" customFormat="1" spans="1:18">
      <c r="A137" s="431"/>
      <c r="B137" s="333"/>
      <c r="C137" s="432"/>
      <c r="D137" s="473"/>
      <c r="E137" s="434"/>
      <c r="F137" s="434"/>
      <c r="G137" s="434"/>
      <c r="H137" s="434"/>
      <c r="I137" s="467"/>
      <c r="J137" s="467"/>
      <c r="K137" s="405"/>
      <c r="L137" s="405"/>
      <c r="M137" s="405"/>
      <c r="N137" s="405"/>
      <c r="O137" s="405"/>
      <c r="P137" s="405"/>
      <c r="Q137" s="405"/>
      <c r="R137" s="405"/>
    </row>
    <row r="138" s="303" customFormat="1" spans="1:18">
      <c r="A138" s="474"/>
      <c r="B138" s="475">
        <v>3</v>
      </c>
      <c r="C138" s="476"/>
      <c r="D138" s="477" t="s">
        <v>72</v>
      </c>
      <c r="E138" s="478">
        <f>E139+E146+E159</f>
        <v>9102539.86</v>
      </c>
      <c r="F138" s="478">
        <f>E138/7.5345</f>
        <v>1208114.65392528</v>
      </c>
      <c r="G138" s="478">
        <f>G139+G146</f>
        <v>1204849</v>
      </c>
      <c r="H138" s="478">
        <f>H139+H146+H162</f>
        <v>708709.22</v>
      </c>
      <c r="I138" s="414">
        <f t="shared" ref="I138:I147" si="17">H138/F138*100</f>
        <v>58.6624140099069</v>
      </c>
      <c r="J138" s="496">
        <f t="shared" ref="J138:J146" si="18">H138/G138*100</f>
        <v>58.8214141357133</v>
      </c>
      <c r="K138" s="405"/>
      <c r="L138" s="405"/>
      <c r="M138" s="405"/>
      <c r="N138" s="405"/>
      <c r="O138" s="405"/>
      <c r="P138" s="405"/>
      <c r="Q138" s="405"/>
      <c r="R138" s="405"/>
    </row>
    <row r="139" s="303" customFormat="1" spans="1:18">
      <c r="A139" s="474"/>
      <c r="B139" s="369">
        <v>31</v>
      </c>
      <c r="C139" s="368"/>
      <c r="D139" s="370" t="s">
        <v>73</v>
      </c>
      <c r="E139" s="478">
        <f>E140+E142+E144</f>
        <v>8860009.02</v>
      </c>
      <c r="F139" s="478">
        <f>E139/7.5345</f>
        <v>1175925.27971332</v>
      </c>
      <c r="G139" s="478">
        <v>1180760</v>
      </c>
      <c r="H139" s="478">
        <f>H140+H142+H144</f>
        <v>625245.17</v>
      </c>
      <c r="I139" s="414">
        <f t="shared" si="17"/>
        <v>53.170484620624</v>
      </c>
      <c r="J139" s="414">
        <f t="shared" si="18"/>
        <v>52.9527736373183</v>
      </c>
      <c r="K139" s="405"/>
      <c r="L139" s="405"/>
      <c r="M139" s="405"/>
      <c r="N139" s="405"/>
      <c r="O139" s="405"/>
      <c r="P139" s="405"/>
      <c r="Q139" s="405"/>
      <c r="R139" s="405"/>
    </row>
    <row r="140" s="303" customFormat="1" spans="1:18">
      <c r="A140" s="440"/>
      <c r="B140" s="322" t="s">
        <v>156</v>
      </c>
      <c r="C140" s="321"/>
      <c r="D140" s="448" t="s">
        <v>157</v>
      </c>
      <c r="E140" s="443">
        <v>7311036.91</v>
      </c>
      <c r="F140" s="443">
        <f>E140/7.5345</f>
        <v>970341.35111819</v>
      </c>
      <c r="G140" s="443">
        <v>973654</v>
      </c>
      <c r="H140" s="443">
        <v>519323.79</v>
      </c>
      <c r="I140" s="375">
        <f t="shared" si="17"/>
        <v>53.5197010208365</v>
      </c>
      <c r="J140" s="375">
        <f t="shared" si="18"/>
        <v>53.3376117183311</v>
      </c>
      <c r="K140" s="405"/>
      <c r="L140" s="405"/>
      <c r="M140" s="405"/>
      <c r="N140" s="405"/>
      <c r="O140" s="405"/>
      <c r="P140" s="405"/>
      <c r="Q140" s="405"/>
      <c r="R140" s="405"/>
    </row>
    <row r="141" s="303" customFormat="1" spans="1:18">
      <c r="A141" s="440"/>
      <c r="B141" s="327" t="s">
        <v>158</v>
      </c>
      <c r="C141" s="321"/>
      <c r="D141" s="393" t="s">
        <v>74</v>
      </c>
      <c r="E141" s="479">
        <v>7311036.91</v>
      </c>
      <c r="F141" s="479">
        <f>E141/7.5345</f>
        <v>970341.35111819</v>
      </c>
      <c r="G141" s="480">
        <v>973654</v>
      </c>
      <c r="H141" s="480">
        <v>519323.79</v>
      </c>
      <c r="I141" s="375">
        <f t="shared" si="17"/>
        <v>53.5197010208365</v>
      </c>
      <c r="J141" s="375">
        <f t="shared" si="18"/>
        <v>53.3376117183311</v>
      </c>
      <c r="K141" s="405"/>
      <c r="L141" s="405"/>
      <c r="M141" s="405"/>
      <c r="N141" s="405"/>
      <c r="O141" s="405"/>
      <c r="P141" s="405"/>
      <c r="Q141" s="405"/>
      <c r="R141" s="405"/>
    </row>
    <row r="142" s="303" customFormat="1" spans="1:18">
      <c r="A142" s="474"/>
      <c r="B142" s="384" t="s">
        <v>76</v>
      </c>
      <c r="C142" s="388"/>
      <c r="D142" s="481" t="s">
        <v>77</v>
      </c>
      <c r="E142" s="478">
        <v>343196.02</v>
      </c>
      <c r="F142" s="478">
        <f>E142/7.534</f>
        <v>45552.9625696841</v>
      </c>
      <c r="G142" s="478">
        <v>46453</v>
      </c>
      <c r="H142" s="478">
        <v>20192.97</v>
      </c>
      <c r="I142" s="414">
        <f t="shared" si="17"/>
        <v>44.3285548532876</v>
      </c>
      <c r="J142" s="414">
        <f t="shared" si="18"/>
        <v>43.4696790304178</v>
      </c>
      <c r="K142" s="405"/>
      <c r="L142" s="405"/>
      <c r="M142" s="405"/>
      <c r="N142" s="405"/>
      <c r="O142" s="405"/>
      <c r="P142" s="405"/>
      <c r="Q142" s="405"/>
      <c r="R142" s="405"/>
    </row>
    <row r="143" s="303" customFormat="1" spans="1:18">
      <c r="A143" s="440"/>
      <c r="B143" s="327" t="s">
        <v>78</v>
      </c>
      <c r="C143" s="321"/>
      <c r="D143" s="393" t="s">
        <v>77</v>
      </c>
      <c r="E143" s="479">
        <v>343196.02</v>
      </c>
      <c r="F143" s="479">
        <f>E143/7.5345</f>
        <v>45549.9396111222</v>
      </c>
      <c r="G143" s="480">
        <v>46453</v>
      </c>
      <c r="H143" s="480">
        <v>20192.97</v>
      </c>
      <c r="I143" s="377">
        <f t="shared" si="17"/>
        <v>44.3314967536628</v>
      </c>
      <c r="J143" s="375">
        <f t="shared" si="18"/>
        <v>43.4696790304178</v>
      </c>
      <c r="K143" s="405"/>
      <c r="L143" s="405"/>
      <c r="M143" s="405"/>
      <c r="N143" s="405"/>
      <c r="O143" s="405"/>
      <c r="P143" s="405"/>
      <c r="Q143" s="405"/>
      <c r="R143" s="405"/>
    </row>
    <row r="144" s="303" customFormat="1" spans="1:18">
      <c r="A144" s="474"/>
      <c r="B144" s="369">
        <v>313</v>
      </c>
      <c r="C144" s="368"/>
      <c r="D144" s="368" t="s">
        <v>79</v>
      </c>
      <c r="E144" s="478">
        <v>1205776.09</v>
      </c>
      <c r="F144" s="478">
        <f>E144/7.5345</f>
        <v>160033.988984007</v>
      </c>
      <c r="G144" s="478">
        <v>160653</v>
      </c>
      <c r="H144" s="478">
        <v>85728.41</v>
      </c>
      <c r="I144" s="414">
        <f t="shared" si="17"/>
        <v>53.5688765519476</v>
      </c>
      <c r="J144" s="414">
        <f t="shared" si="18"/>
        <v>53.362470666592</v>
      </c>
      <c r="K144" s="405"/>
      <c r="L144" s="405"/>
      <c r="M144" s="405"/>
      <c r="N144" s="405"/>
      <c r="O144" s="405"/>
      <c r="P144" s="405"/>
      <c r="Q144" s="405"/>
      <c r="R144" s="405"/>
    </row>
    <row r="145" s="303" customFormat="1" spans="1:18">
      <c r="A145" s="440"/>
      <c r="B145" s="327">
        <v>3132</v>
      </c>
      <c r="C145" s="374"/>
      <c r="D145" s="390" t="s">
        <v>80</v>
      </c>
      <c r="E145" s="479">
        <v>1205776.09</v>
      </c>
      <c r="F145" s="479">
        <f>E145/7.5345</f>
        <v>160033.988984007</v>
      </c>
      <c r="G145" s="479">
        <v>160653</v>
      </c>
      <c r="H145" s="479">
        <v>85728.41</v>
      </c>
      <c r="I145" s="465">
        <f t="shared" si="17"/>
        <v>53.5688765519476</v>
      </c>
      <c r="J145" s="465">
        <f t="shared" si="18"/>
        <v>53.362470666592</v>
      </c>
      <c r="K145" s="405"/>
      <c r="L145" s="405"/>
      <c r="M145" s="405"/>
      <c r="N145" s="405"/>
      <c r="O145" s="405"/>
      <c r="P145" s="405"/>
      <c r="Q145" s="405"/>
      <c r="R145" s="405"/>
    </row>
    <row r="146" s="303" customFormat="1" spans="1:18">
      <c r="A146" s="368"/>
      <c r="B146" s="369">
        <v>32</v>
      </c>
      <c r="C146" s="368"/>
      <c r="D146" s="370" t="s">
        <v>81</v>
      </c>
      <c r="E146" s="478">
        <f>E147+E150+E153+E157</f>
        <v>238669.42</v>
      </c>
      <c r="F146" s="478">
        <f t="shared" ref="F146:F155" si="19">E146/7.534</f>
        <v>31678.9779665516</v>
      </c>
      <c r="G146" s="478">
        <v>24089</v>
      </c>
      <c r="H146" s="478">
        <f>H147+H150+H153+H157</f>
        <v>82299.99</v>
      </c>
      <c r="I146" s="414">
        <f t="shared" si="17"/>
        <v>259.7937032151</v>
      </c>
      <c r="J146" s="414">
        <f t="shared" si="18"/>
        <v>341.649674125119</v>
      </c>
      <c r="K146" s="405"/>
      <c r="L146" s="405"/>
      <c r="M146" s="405"/>
      <c r="N146" s="405"/>
      <c r="O146" s="405"/>
      <c r="P146" s="405"/>
      <c r="Q146" s="405"/>
      <c r="R146" s="405"/>
    </row>
    <row r="147" s="303" customFormat="1" spans="1:18">
      <c r="A147" s="372"/>
      <c r="B147" s="336">
        <v>321</v>
      </c>
      <c r="C147" s="321"/>
      <c r="D147" s="448" t="s">
        <v>82</v>
      </c>
      <c r="E147" s="443">
        <v>165213</v>
      </c>
      <c r="F147" s="443">
        <f t="shared" si="19"/>
        <v>21928.988585081</v>
      </c>
      <c r="G147" s="443">
        <v>18648</v>
      </c>
      <c r="H147" s="443">
        <v>11628.01</v>
      </c>
      <c r="I147" s="375">
        <f t="shared" si="17"/>
        <v>53.0257469690642</v>
      </c>
      <c r="J147" s="375">
        <f>H147/G147:G148*100</f>
        <v>62.355265980266</v>
      </c>
      <c r="K147" s="405"/>
      <c r="L147" s="405"/>
      <c r="M147" s="405"/>
      <c r="N147" s="405"/>
      <c r="O147" s="405"/>
      <c r="P147" s="405"/>
      <c r="Q147" s="405"/>
      <c r="R147" s="405"/>
    </row>
    <row r="148" s="303" customFormat="1" spans="1:18">
      <c r="A148" s="390"/>
      <c r="B148" s="391">
        <v>3211</v>
      </c>
      <c r="C148" s="392"/>
      <c r="D148" s="393" t="s">
        <v>83</v>
      </c>
      <c r="E148" s="479">
        <v>3186</v>
      </c>
      <c r="F148" s="479">
        <f t="shared" si="19"/>
        <v>422.882930714096</v>
      </c>
      <c r="G148" s="479">
        <v>0</v>
      </c>
      <c r="H148" s="479">
        <v>0</v>
      </c>
      <c r="I148" s="465">
        <v>0</v>
      </c>
      <c r="J148" s="465">
        <v>0</v>
      </c>
      <c r="K148" s="405"/>
      <c r="L148" s="405"/>
      <c r="M148" s="405"/>
      <c r="N148" s="405"/>
      <c r="O148" s="405"/>
      <c r="P148" s="405"/>
      <c r="Q148" s="405"/>
      <c r="R148" s="405"/>
    </row>
    <row r="149" s="303" customFormat="1" ht="29" spans="1:18">
      <c r="A149" s="374"/>
      <c r="B149" s="339" t="s">
        <v>84</v>
      </c>
      <c r="C149" s="326"/>
      <c r="D149" s="328" t="s">
        <v>85</v>
      </c>
      <c r="E149" s="479">
        <v>162027</v>
      </c>
      <c r="F149" s="479">
        <f t="shared" si="19"/>
        <v>21506.1056543669</v>
      </c>
      <c r="G149" s="480">
        <v>18648</v>
      </c>
      <c r="H149" s="480">
        <v>11628.01</v>
      </c>
      <c r="I149" s="377">
        <f>H149/F149*100</f>
        <v>54.0684128818037</v>
      </c>
      <c r="J149" s="465">
        <f>H149/G149*100</f>
        <v>62.355265980266</v>
      </c>
      <c r="K149" s="405"/>
      <c r="L149" s="405"/>
      <c r="M149" s="405"/>
      <c r="N149" s="405"/>
      <c r="O149" s="405"/>
      <c r="P149" s="405"/>
      <c r="Q149" s="405"/>
      <c r="R149" s="405"/>
    </row>
    <row r="150" s="303" customFormat="1" spans="1:18">
      <c r="A150" s="395"/>
      <c r="B150" s="396">
        <v>322</v>
      </c>
      <c r="C150" s="397"/>
      <c r="D150" s="389" t="s">
        <v>88</v>
      </c>
      <c r="E150" s="478">
        <f>E151+E152</f>
        <v>5589.11</v>
      </c>
      <c r="F150" s="478">
        <f t="shared" si="19"/>
        <v>741.851606052562</v>
      </c>
      <c r="G150" s="478">
        <v>0</v>
      </c>
      <c r="H150" s="478">
        <f>H152</f>
        <v>67674.58</v>
      </c>
      <c r="I150" s="414">
        <f>H150/F150*100</f>
        <v>9122.387745455</v>
      </c>
      <c r="J150" s="414">
        <v>0</v>
      </c>
      <c r="K150" s="405"/>
      <c r="L150" s="405"/>
      <c r="M150" s="405"/>
      <c r="N150" s="405"/>
      <c r="O150" s="405"/>
      <c r="P150" s="405"/>
      <c r="Q150" s="405"/>
      <c r="R150" s="405"/>
    </row>
    <row r="151" s="303" customFormat="1" spans="1:18">
      <c r="A151" s="374"/>
      <c r="B151" s="339">
        <v>3221</v>
      </c>
      <c r="C151" s="326"/>
      <c r="D151" s="393" t="s">
        <v>89</v>
      </c>
      <c r="E151" s="479">
        <v>5430.17</v>
      </c>
      <c r="F151" s="479">
        <f t="shared" si="19"/>
        <v>720.755242898859</v>
      </c>
      <c r="G151" s="480">
        <v>0</v>
      </c>
      <c r="H151" s="480">
        <v>0</v>
      </c>
      <c r="I151" s="375">
        <v>0</v>
      </c>
      <c r="J151" s="375">
        <v>0</v>
      </c>
      <c r="K151" s="405"/>
      <c r="L151" s="405"/>
      <c r="M151" s="405"/>
      <c r="N151" s="405"/>
      <c r="O151" s="405"/>
      <c r="P151" s="405"/>
      <c r="Q151" s="405"/>
      <c r="R151" s="405"/>
    </row>
    <row r="152" s="303" customFormat="1" spans="1:18">
      <c r="A152" s="374"/>
      <c r="B152" s="339">
        <v>3222</v>
      </c>
      <c r="C152" s="326"/>
      <c r="D152" s="398" t="s">
        <v>90</v>
      </c>
      <c r="E152" s="479">
        <v>158.94</v>
      </c>
      <c r="F152" s="479">
        <f t="shared" si="19"/>
        <v>21.0963631537032</v>
      </c>
      <c r="G152" s="480">
        <v>0</v>
      </c>
      <c r="H152" s="480">
        <v>67674.58</v>
      </c>
      <c r="I152" s="465">
        <f>H152/F152*100</f>
        <v>320787.898401913</v>
      </c>
      <c r="J152" s="375">
        <v>0</v>
      </c>
      <c r="K152" s="405"/>
      <c r="L152" s="405"/>
      <c r="M152" s="405"/>
      <c r="N152" s="405"/>
      <c r="O152" s="405"/>
      <c r="P152" s="405"/>
      <c r="Q152" s="405"/>
      <c r="R152" s="405"/>
    </row>
    <row r="153" s="303" customFormat="1" spans="1:18">
      <c r="A153" s="368"/>
      <c r="B153" s="387">
        <v>323</v>
      </c>
      <c r="C153" s="388"/>
      <c r="D153" s="389" t="s">
        <v>96</v>
      </c>
      <c r="E153" s="478">
        <v>20925.08</v>
      </c>
      <c r="F153" s="478">
        <f t="shared" si="19"/>
        <v>2777.41969737191</v>
      </c>
      <c r="G153" s="478">
        <f>G154</f>
        <v>663</v>
      </c>
      <c r="H153" s="478">
        <f>H154</f>
        <v>524.12</v>
      </c>
      <c r="I153" s="414">
        <f>H153/F153*100</f>
        <v>18.8707526088311</v>
      </c>
      <c r="J153" s="414">
        <f>H153/G153*100</f>
        <v>79.052790346908</v>
      </c>
      <c r="K153" s="405"/>
      <c r="L153" s="405"/>
      <c r="M153" s="405"/>
      <c r="N153" s="405"/>
      <c r="O153" s="405"/>
      <c r="P153" s="405"/>
      <c r="Q153" s="405"/>
      <c r="R153" s="405"/>
    </row>
    <row r="154" s="303" customFormat="1" spans="1:18">
      <c r="A154" s="390"/>
      <c r="B154" s="391">
        <v>3231</v>
      </c>
      <c r="C154" s="392"/>
      <c r="D154" s="393" t="s">
        <v>98</v>
      </c>
      <c r="E154" s="479">
        <v>3135.3</v>
      </c>
      <c r="F154" s="479">
        <f t="shared" si="19"/>
        <v>416.153437748872</v>
      </c>
      <c r="G154" s="480">
        <v>663</v>
      </c>
      <c r="H154" s="480">
        <v>524.12</v>
      </c>
      <c r="I154" s="377">
        <f>H154/F154*100</f>
        <v>125.94393136223</v>
      </c>
      <c r="J154" s="377">
        <f>H154/G154*100</f>
        <v>79.052790346908</v>
      </c>
      <c r="K154" s="405"/>
      <c r="L154" s="405"/>
      <c r="M154" s="405"/>
      <c r="N154" s="405"/>
      <c r="O154" s="405"/>
      <c r="P154" s="405"/>
      <c r="Q154" s="405"/>
      <c r="R154" s="405"/>
    </row>
    <row r="155" s="303" customFormat="1" spans="1:18">
      <c r="A155" s="374"/>
      <c r="B155" s="339">
        <v>3236</v>
      </c>
      <c r="C155" s="326"/>
      <c r="D155" s="393" t="s">
        <v>160</v>
      </c>
      <c r="E155" s="479">
        <v>10230</v>
      </c>
      <c r="F155" s="479">
        <f t="shared" si="19"/>
        <v>1357.84443854526</v>
      </c>
      <c r="G155" s="482"/>
      <c r="H155" s="482">
        <v>0</v>
      </c>
      <c r="I155" s="497">
        <v>0</v>
      </c>
      <c r="J155" s="497">
        <v>0</v>
      </c>
      <c r="K155" s="405"/>
      <c r="L155" s="405"/>
      <c r="M155" s="405"/>
      <c r="N155" s="405"/>
      <c r="O155" s="405"/>
      <c r="P155" s="405"/>
      <c r="Q155" s="405"/>
      <c r="R155" s="405"/>
    </row>
    <row r="156" s="303" customFormat="1" spans="1:18">
      <c r="A156" s="374"/>
      <c r="B156" s="339">
        <v>3237</v>
      </c>
      <c r="C156" s="326"/>
      <c r="D156" s="393" t="s">
        <v>106</v>
      </c>
      <c r="E156" s="479">
        <v>7559.78</v>
      </c>
      <c r="F156" s="479">
        <f t="shared" ref="F156:F165" si="20">E156/7.5345</f>
        <v>1003.35523259672</v>
      </c>
      <c r="G156" s="482"/>
      <c r="H156" s="482">
        <v>0</v>
      </c>
      <c r="I156" s="497">
        <v>0</v>
      </c>
      <c r="J156" s="497">
        <v>0</v>
      </c>
      <c r="K156" s="405"/>
      <c r="L156" s="405"/>
      <c r="M156" s="405"/>
      <c r="N156" s="405"/>
      <c r="O156" s="405"/>
      <c r="P156" s="405"/>
      <c r="Q156" s="405"/>
      <c r="R156" s="405"/>
    </row>
    <row r="157" s="303" customFormat="1" spans="1:18">
      <c r="A157" s="368"/>
      <c r="B157" s="387">
        <v>329</v>
      </c>
      <c r="C157" s="388"/>
      <c r="D157" s="389" t="s">
        <v>112</v>
      </c>
      <c r="E157" s="478">
        <v>46942.23</v>
      </c>
      <c r="F157" s="478">
        <f t="shared" si="20"/>
        <v>6230.30459884531</v>
      </c>
      <c r="G157" s="478">
        <v>4778</v>
      </c>
      <c r="H157" s="478">
        <v>2473.28</v>
      </c>
      <c r="I157" s="414">
        <f>H157/F157*100</f>
        <v>39.6975775543684</v>
      </c>
      <c r="J157" s="414">
        <f>H157/G157*100</f>
        <v>51.7639179573043</v>
      </c>
      <c r="K157" s="405"/>
      <c r="L157" s="405"/>
      <c r="M157" s="405"/>
      <c r="N157" s="405"/>
      <c r="O157" s="405"/>
      <c r="P157" s="405"/>
      <c r="Q157" s="405"/>
      <c r="R157" s="405"/>
    </row>
    <row r="158" s="303" customFormat="1" spans="1:18">
      <c r="A158" s="374"/>
      <c r="B158" s="339">
        <v>3295</v>
      </c>
      <c r="C158" s="326"/>
      <c r="D158" s="398" t="s">
        <v>163</v>
      </c>
      <c r="E158" s="479">
        <v>46942.23</v>
      </c>
      <c r="F158" s="479">
        <f t="shared" si="20"/>
        <v>6230.30459884531</v>
      </c>
      <c r="G158" s="479">
        <v>4778</v>
      </c>
      <c r="H158" s="479">
        <v>2473.28</v>
      </c>
      <c r="I158" s="465">
        <f>H158/F158*100</f>
        <v>39.6975775543684</v>
      </c>
      <c r="J158" s="465">
        <f>H158/G158*100</f>
        <v>51.7639179573043</v>
      </c>
      <c r="K158" s="405"/>
      <c r="L158" s="405"/>
      <c r="M158" s="405"/>
      <c r="N158" s="405"/>
      <c r="O158" s="405"/>
      <c r="P158" s="405"/>
      <c r="Q158" s="405"/>
      <c r="R158" s="405"/>
    </row>
    <row r="159" s="303" customFormat="1" spans="1:18">
      <c r="A159" s="383"/>
      <c r="B159" s="396">
        <v>34</v>
      </c>
      <c r="C159" s="421"/>
      <c r="D159" s="422" t="s">
        <v>116</v>
      </c>
      <c r="E159" s="478">
        <v>3861.42</v>
      </c>
      <c r="F159" s="478">
        <f t="shared" si="20"/>
        <v>512.498506868405</v>
      </c>
      <c r="G159" s="478">
        <v>0</v>
      </c>
      <c r="H159" s="478">
        <v>0</v>
      </c>
      <c r="I159" s="414">
        <v>0</v>
      </c>
      <c r="J159" s="414">
        <v>0</v>
      </c>
      <c r="K159" s="405"/>
      <c r="L159" s="405"/>
      <c r="M159" s="405"/>
      <c r="N159" s="405"/>
      <c r="O159" s="405"/>
      <c r="P159" s="405"/>
      <c r="Q159" s="405"/>
      <c r="R159" s="405"/>
    </row>
    <row r="160" s="303" customFormat="1" spans="1:18">
      <c r="A160" s="374"/>
      <c r="B160" s="339">
        <v>343</v>
      </c>
      <c r="C160" s="326"/>
      <c r="D160" s="398" t="s">
        <v>117</v>
      </c>
      <c r="E160" s="479">
        <v>3861.42</v>
      </c>
      <c r="F160" s="479">
        <f t="shared" si="20"/>
        <v>512.498506868405</v>
      </c>
      <c r="G160" s="483">
        <v>0</v>
      </c>
      <c r="H160" s="483">
        <v>0</v>
      </c>
      <c r="I160" s="498">
        <v>0</v>
      </c>
      <c r="J160" s="498">
        <v>0</v>
      </c>
      <c r="K160" s="405"/>
      <c r="L160" s="405"/>
      <c r="M160" s="405"/>
      <c r="N160" s="405"/>
      <c r="O160" s="405"/>
      <c r="P160" s="405"/>
      <c r="Q160" s="405"/>
      <c r="R160" s="405"/>
    </row>
    <row r="161" s="303" customFormat="1" spans="1:18">
      <c r="A161" s="374"/>
      <c r="B161" s="339">
        <v>3433</v>
      </c>
      <c r="C161" s="326"/>
      <c r="D161" s="398" t="s">
        <v>164</v>
      </c>
      <c r="E161" s="479">
        <v>3861.42</v>
      </c>
      <c r="F161" s="479">
        <f t="shared" si="20"/>
        <v>512.498506868405</v>
      </c>
      <c r="G161" s="483">
        <v>0</v>
      </c>
      <c r="H161" s="483">
        <v>0</v>
      </c>
      <c r="I161" s="498">
        <v>0</v>
      </c>
      <c r="J161" s="498">
        <v>0</v>
      </c>
      <c r="K161" s="405"/>
      <c r="L161" s="405"/>
      <c r="M161" s="405"/>
      <c r="N161" s="405"/>
      <c r="O161" s="405"/>
      <c r="P161" s="405"/>
      <c r="Q161" s="405"/>
      <c r="R161" s="405"/>
    </row>
    <row r="162" s="303" customFormat="1" spans="1:18">
      <c r="A162" s="383"/>
      <c r="B162" s="396">
        <v>38</v>
      </c>
      <c r="C162" s="421"/>
      <c r="D162" s="422" t="s">
        <v>165</v>
      </c>
      <c r="E162" s="484">
        <v>0</v>
      </c>
      <c r="F162" s="484">
        <f t="shared" si="20"/>
        <v>0</v>
      </c>
      <c r="G162" s="478">
        <v>0</v>
      </c>
      <c r="H162" s="478">
        <v>1164.06</v>
      </c>
      <c r="I162" s="414">
        <v>0</v>
      </c>
      <c r="J162" s="414">
        <v>0</v>
      </c>
      <c r="K162" s="405"/>
      <c r="L162" s="405"/>
      <c r="M162" s="405"/>
      <c r="N162" s="405"/>
      <c r="O162" s="405"/>
      <c r="P162" s="405"/>
      <c r="Q162" s="405"/>
      <c r="R162" s="405"/>
    </row>
    <row r="163" s="303" customFormat="1" spans="1:18">
      <c r="A163" s="374"/>
      <c r="B163" s="339">
        <v>381</v>
      </c>
      <c r="C163" s="326"/>
      <c r="D163" s="398" t="s">
        <v>165</v>
      </c>
      <c r="E163" s="479">
        <v>0</v>
      </c>
      <c r="F163" s="479">
        <f t="shared" si="20"/>
        <v>0</v>
      </c>
      <c r="G163" s="483">
        <v>0</v>
      </c>
      <c r="H163" s="483">
        <v>1164.06</v>
      </c>
      <c r="I163" s="498">
        <v>0</v>
      </c>
      <c r="J163" s="498">
        <v>0</v>
      </c>
      <c r="K163" s="405"/>
      <c r="L163" s="405"/>
      <c r="M163" s="405"/>
      <c r="N163" s="405"/>
      <c r="O163" s="405"/>
      <c r="P163" s="405"/>
      <c r="Q163" s="405"/>
      <c r="R163" s="405"/>
    </row>
    <row r="164" s="303" customFormat="1" spans="1:18">
      <c r="A164" s="374"/>
      <c r="B164" s="339">
        <v>3812</v>
      </c>
      <c r="C164" s="326"/>
      <c r="D164" s="398" t="s">
        <v>166</v>
      </c>
      <c r="E164" s="479">
        <v>0</v>
      </c>
      <c r="F164" s="479">
        <f t="shared" si="20"/>
        <v>0</v>
      </c>
      <c r="G164" s="483">
        <v>0</v>
      </c>
      <c r="H164" s="483">
        <v>1164.06</v>
      </c>
      <c r="I164" s="498">
        <v>0</v>
      </c>
      <c r="J164" s="498">
        <v>0</v>
      </c>
      <c r="K164" s="405"/>
      <c r="L164" s="405"/>
      <c r="M164" s="405"/>
      <c r="N164" s="405"/>
      <c r="O164" s="405"/>
      <c r="P164" s="405"/>
      <c r="Q164" s="405"/>
      <c r="R164" s="405"/>
    </row>
    <row r="165" s="303" customFormat="1" spans="1:18">
      <c r="A165" s="383"/>
      <c r="B165" s="485">
        <v>4</v>
      </c>
      <c r="C165" s="397"/>
      <c r="D165" s="370" t="s">
        <v>123</v>
      </c>
      <c r="E165" s="478">
        <v>237737.36</v>
      </c>
      <c r="F165" s="478">
        <f t="shared" si="20"/>
        <v>31553.170084279</v>
      </c>
      <c r="G165" s="478">
        <v>30526</v>
      </c>
      <c r="H165" s="478">
        <v>0</v>
      </c>
      <c r="I165" s="414">
        <v>0</v>
      </c>
      <c r="J165" s="414">
        <v>0</v>
      </c>
      <c r="K165" s="405"/>
      <c r="L165" s="405"/>
      <c r="M165" s="405"/>
      <c r="N165" s="405"/>
      <c r="O165" s="405"/>
      <c r="P165" s="405"/>
      <c r="Q165" s="405"/>
      <c r="R165" s="405"/>
    </row>
    <row r="166" s="303" customFormat="1" ht="15.5" spans="1:18">
      <c r="A166" s="374"/>
      <c r="B166" s="486">
        <v>424</v>
      </c>
      <c r="C166" s="326"/>
      <c r="D166" s="239" t="s">
        <v>141</v>
      </c>
      <c r="E166" s="443">
        <v>237737.36</v>
      </c>
      <c r="F166" s="443">
        <f>E166/7.534</f>
        <v>31555.2641359172</v>
      </c>
      <c r="G166" s="443">
        <v>30526</v>
      </c>
      <c r="H166" s="443">
        <v>0</v>
      </c>
      <c r="I166" s="375">
        <v>0</v>
      </c>
      <c r="J166" s="375">
        <v>0</v>
      </c>
      <c r="K166" s="405"/>
      <c r="L166" s="405"/>
      <c r="M166" s="405"/>
      <c r="N166" s="405"/>
      <c r="O166" s="405"/>
      <c r="P166" s="405"/>
      <c r="Q166" s="405"/>
      <c r="R166" s="405"/>
    </row>
    <row r="167" s="303" customFormat="1" ht="15.5" spans="1:18">
      <c r="A167" s="374"/>
      <c r="B167" s="339">
        <v>4241</v>
      </c>
      <c r="C167" s="326"/>
      <c r="D167" s="266" t="s">
        <v>154</v>
      </c>
      <c r="E167" s="354">
        <v>237737.36</v>
      </c>
      <c r="F167" s="354">
        <f>E167/7.534</f>
        <v>31555.2641359172</v>
      </c>
      <c r="G167" s="487">
        <v>30526</v>
      </c>
      <c r="H167" s="487">
        <v>0</v>
      </c>
      <c r="I167" s="497">
        <v>0</v>
      </c>
      <c r="J167" s="497">
        <v>0</v>
      </c>
      <c r="K167" s="405"/>
      <c r="L167" s="405"/>
      <c r="M167" s="405"/>
      <c r="N167" s="405"/>
      <c r="O167" s="405"/>
      <c r="P167" s="405"/>
      <c r="Q167" s="405"/>
      <c r="R167" s="405"/>
    </row>
    <row r="168" s="303" customFormat="1" ht="13.95" customHeight="1" spans="1:18">
      <c r="A168" s="431"/>
      <c r="B168" s="333"/>
      <c r="C168" s="432">
        <v>52</v>
      </c>
      <c r="D168" s="433" t="s">
        <v>167</v>
      </c>
      <c r="E168" s="434">
        <f>E165+E138</f>
        <v>9340277.22</v>
      </c>
      <c r="F168" s="434">
        <f>E168/7.5345</f>
        <v>1239667.82400956</v>
      </c>
      <c r="G168" s="434">
        <f>G165+G138</f>
        <v>1235375</v>
      </c>
      <c r="H168" s="434">
        <f>H162+H146+H139</f>
        <v>708709.22</v>
      </c>
      <c r="I168" s="467">
        <f>H168/F168*100</f>
        <v>57.1692840835189</v>
      </c>
      <c r="J168" s="467">
        <f t="shared" si="5"/>
        <v>57.3679425275726</v>
      </c>
      <c r="K168" s="405"/>
      <c r="L168" s="405"/>
      <c r="M168" s="405"/>
      <c r="N168" s="405"/>
      <c r="O168" s="405"/>
      <c r="P168" s="405"/>
      <c r="Q168" s="405"/>
      <c r="R168" s="405"/>
    </row>
    <row r="169" s="303" customFormat="1" ht="13.95" customHeight="1" spans="1:18">
      <c r="A169" s="431"/>
      <c r="B169" s="333"/>
      <c r="C169" s="432"/>
      <c r="D169" s="433"/>
      <c r="E169" s="434"/>
      <c r="F169" s="434"/>
      <c r="G169" s="434"/>
      <c r="H169" s="434"/>
      <c r="I169" s="467"/>
      <c r="J169" s="467"/>
      <c r="K169" s="405"/>
      <c r="L169" s="405"/>
      <c r="M169" s="405"/>
      <c r="N169" s="405"/>
      <c r="O169" s="405"/>
      <c r="P169" s="405"/>
      <c r="Q169" s="405"/>
      <c r="R169" s="405"/>
    </row>
    <row r="170" s="303" customFormat="1" ht="13.95" customHeight="1" spans="1:18">
      <c r="A170" s="474"/>
      <c r="B170" s="488">
        <v>3</v>
      </c>
      <c r="C170" s="476"/>
      <c r="D170" s="477" t="s">
        <v>72</v>
      </c>
      <c r="E170" s="478">
        <f>E176</f>
        <v>9020</v>
      </c>
      <c r="F170" s="478">
        <f t="shared" ref="F170:F175" si="21">E170/7.5345</f>
        <v>1197.15973189993</v>
      </c>
      <c r="G170" s="478">
        <v>531</v>
      </c>
      <c r="H170" s="478">
        <v>1022.62</v>
      </c>
      <c r="I170" s="414">
        <v>85.42</v>
      </c>
      <c r="J170" s="414">
        <v>192.58</v>
      </c>
      <c r="K170" s="405"/>
      <c r="L170" s="405"/>
      <c r="M170" s="405"/>
      <c r="N170" s="405"/>
      <c r="O170" s="405"/>
      <c r="P170" s="405"/>
      <c r="Q170" s="405"/>
      <c r="R170" s="405"/>
    </row>
    <row r="171" s="303" customFormat="1" spans="1:18">
      <c r="A171" s="368"/>
      <c r="B171" s="369">
        <v>32</v>
      </c>
      <c r="C171" s="368"/>
      <c r="D171" s="370" t="s">
        <v>81</v>
      </c>
      <c r="E171" s="371">
        <f>E172+E174</f>
        <v>9020</v>
      </c>
      <c r="F171" s="371">
        <f t="shared" si="21"/>
        <v>1197.15973189993</v>
      </c>
      <c r="G171" s="371">
        <f>G174</f>
        <v>531</v>
      </c>
      <c r="H171" s="371">
        <v>1022.62</v>
      </c>
      <c r="I171" s="414">
        <f>H171/F171*100</f>
        <v>85.4205143015521</v>
      </c>
      <c r="J171" s="414">
        <f t="shared" si="5"/>
        <v>192.583804143126</v>
      </c>
      <c r="K171" s="405"/>
      <c r="L171" s="405"/>
      <c r="M171" s="405"/>
      <c r="N171" s="405"/>
      <c r="O171" s="405"/>
      <c r="P171" s="405"/>
      <c r="Q171" s="405"/>
      <c r="R171" s="405"/>
    </row>
    <row r="172" s="303" customFormat="1" spans="1:18">
      <c r="A172" s="368"/>
      <c r="B172" s="369" t="s">
        <v>168</v>
      </c>
      <c r="C172" s="368"/>
      <c r="D172" s="370" t="s">
        <v>169</v>
      </c>
      <c r="E172" s="371">
        <v>4100</v>
      </c>
      <c r="F172" s="371">
        <f t="shared" si="21"/>
        <v>544.163514499967</v>
      </c>
      <c r="G172" s="371">
        <v>0</v>
      </c>
      <c r="H172" s="371">
        <v>0</v>
      </c>
      <c r="I172" s="414">
        <v>0</v>
      </c>
      <c r="J172" s="414">
        <v>0</v>
      </c>
      <c r="K172" s="405"/>
      <c r="L172" s="405"/>
      <c r="M172" s="405"/>
      <c r="N172" s="405"/>
      <c r="O172" s="405"/>
      <c r="P172" s="405"/>
      <c r="Q172" s="405"/>
      <c r="R172" s="405"/>
    </row>
    <row r="173" s="303" customFormat="1" spans="1:18">
      <c r="A173" s="347"/>
      <c r="B173" s="399" t="s">
        <v>170</v>
      </c>
      <c r="C173" s="347"/>
      <c r="D173" s="400" t="s">
        <v>169</v>
      </c>
      <c r="E173" s="394">
        <v>4100</v>
      </c>
      <c r="F173" s="394">
        <f t="shared" si="21"/>
        <v>544.163514499967</v>
      </c>
      <c r="G173" s="394">
        <v>0</v>
      </c>
      <c r="H173" s="394">
        <v>0</v>
      </c>
      <c r="I173" s="419">
        <v>0</v>
      </c>
      <c r="J173" s="419">
        <v>0</v>
      </c>
      <c r="K173" s="405"/>
      <c r="L173" s="405"/>
      <c r="M173" s="405"/>
      <c r="N173" s="405"/>
      <c r="O173" s="405"/>
      <c r="P173" s="405"/>
      <c r="Q173" s="405"/>
      <c r="R173" s="405"/>
    </row>
    <row r="174" s="303" customFormat="1" spans="1:18">
      <c r="A174" s="368"/>
      <c r="B174" s="387">
        <v>329</v>
      </c>
      <c r="C174" s="388"/>
      <c r="D174" s="389" t="s">
        <v>112</v>
      </c>
      <c r="E174" s="489">
        <v>4920</v>
      </c>
      <c r="F174" s="489">
        <f t="shared" si="21"/>
        <v>652.99621739996</v>
      </c>
      <c r="G174" s="489">
        <v>531</v>
      </c>
      <c r="H174" s="489">
        <v>1022.62</v>
      </c>
      <c r="I174" s="414">
        <v>85.42</v>
      </c>
      <c r="J174" s="414">
        <v>192.58</v>
      </c>
      <c r="K174" s="405"/>
      <c r="L174" s="405"/>
      <c r="M174" s="405"/>
      <c r="N174" s="405"/>
      <c r="O174" s="405"/>
      <c r="P174" s="405"/>
      <c r="Q174" s="405"/>
      <c r="R174" s="405"/>
    </row>
    <row r="175" s="306" customFormat="1" ht="13.95" customHeight="1" spans="1:18">
      <c r="A175" s="374"/>
      <c r="B175" s="472" t="s">
        <v>115</v>
      </c>
      <c r="C175" s="326"/>
      <c r="D175" s="401" t="s">
        <v>112</v>
      </c>
      <c r="E175" s="353">
        <v>4920</v>
      </c>
      <c r="F175" s="353">
        <f t="shared" si="21"/>
        <v>652.99621739996</v>
      </c>
      <c r="G175" s="353">
        <v>531</v>
      </c>
      <c r="H175" s="353">
        <v>1022.62</v>
      </c>
      <c r="I175" s="375">
        <v>85.42</v>
      </c>
      <c r="J175" s="375">
        <v>192.58</v>
      </c>
      <c r="K175" s="499"/>
      <c r="L175" s="499"/>
      <c r="M175" s="499"/>
      <c r="N175" s="499"/>
      <c r="O175" s="499"/>
      <c r="P175" s="499"/>
      <c r="Q175" s="499"/>
      <c r="R175" s="499"/>
    </row>
    <row r="176" s="302" customFormat="1" spans="1:18">
      <c r="A176" s="431"/>
      <c r="B176" s="333"/>
      <c r="C176" s="432" t="s">
        <v>171</v>
      </c>
      <c r="D176" s="433" t="s">
        <v>172</v>
      </c>
      <c r="E176" s="434">
        <f>SUM(E171)</f>
        <v>9020</v>
      </c>
      <c r="F176" s="434">
        <f>F170</f>
        <v>1197.15973189993</v>
      </c>
      <c r="G176" s="434">
        <f>SUM(G171)</f>
        <v>531</v>
      </c>
      <c r="H176" s="434">
        <v>1022.62</v>
      </c>
      <c r="I176" s="500">
        <f>H176/F176*100</f>
        <v>85.4205143015521</v>
      </c>
      <c r="J176" s="500">
        <f t="shared" ref="J176:J178" si="22">SUM(H176/G176*100)</f>
        <v>192.583804143126</v>
      </c>
      <c r="K176" s="307"/>
      <c r="L176" s="307"/>
      <c r="M176" s="307"/>
      <c r="N176" s="307"/>
      <c r="O176" s="307"/>
      <c r="P176" s="307"/>
      <c r="Q176" s="307"/>
      <c r="R176" s="307"/>
    </row>
    <row r="177" s="302" customFormat="1" spans="1:18">
      <c r="A177" s="451"/>
      <c r="B177" s="490"/>
      <c r="C177" s="453"/>
      <c r="D177" s="491"/>
      <c r="E177" s="492"/>
      <c r="F177" s="492"/>
      <c r="G177" s="492"/>
      <c r="H177" s="492"/>
      <c r="I177" s="501"/>
      <c r="J177" s="501"/>
      <c r="K177" s="307"/>
      <c r="L177" s="307"/>
      <c r="M177" s="307"/>
      <c r="N177" s="307"/>
      <c r="O177" s="307"/>
      <c r="P177" s="307"/>
      <c r="Q177" s="307"/>
      <c r="R177" s="307"/>
    </row>
    <row r="178" spans="1:10">
      <c r="A178" s="493" t="s">
        <v>173</v>
      </c>
      <c r="B178" s="493"/>
      <c r="C178" s="493"/>
      <c r="D178" s="493"/>
      <c r="E178" s="494">
        <f>E176+E168+E136+E111+E82</f>
        <v>11372757.92</v>
      </c>
      <c r="F178" s="494">
        <f>E178/7.5345</f>
        <v>1509424.37056208</v>
      </c>
      <c r="G178" s="494">
        <f>G176+G168+G136+G111+G82</f>
        <v>1604927</v>
      </c>
      <c r="H178" s="494">
        <f>H176+H168+H136+H111+H82</f>
        <v>877737.29</v>
      </c>
      <c r="I178" s="502">
        <f>H178/F178*100</f>
        <v>58.1504649797821</v>
      </c>
      <c r="J178" s="502">
        <f t="shared" si="22"/>
        <v>54.6901690855721</v>
      </c>
    </row>
  </sheetData>
  <mergeCells count="7">
    <mergeCell ref="A1:J1"/>
    <mergeCell ref="A2:J2"/>
    <mergeCell ref="A4:D4"/>
    <mergeCell ref="A27:D27"/>
    <mergeCell ref="A30:J30"/>
    <mergeCell ref="A32:D32"/>
    <mergeCell ref="A178:D178"/>
  </mergeCells>
  <pageMargins left="0.708661417322835" right="0.708661417322835" top="0.748031496062992" bottom="0.748031496062992" header="0.31496062992126" footer="0.31496062992126"/>
  <pageSetup paperSize="9" scale="90" fitToWidth="0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workbookViewId="0">
      <selection activeCell="D11" sqref="D11"/>
    </sheetView>
  </sheetViews>
  <sheetFormatPr defaultColWidth="9.10909090909091" defaultRowHeight="15.5" outlineLevelCol="5"/>
  <cols>
    <col min="1" max="1" width="36.4454545454545" style="286" customWidth="1"/>
    <col min="2" max="2" width="17.5545454545455" style="286" customWidth="1"/>
    <col min="3" max="3" width="14.4454545454545" style="286" customWidth="1"/>
    <col min="4" max="6" width="16.3363636363636" style="286" customWidth="1"/>
    <col min="7" max="16384" width="9.10909090909091" style="286"/>
  </cols>
  <sheetData>
    <row r="1" spans="1:6">
      <c r="A1" s="287"/>
      <c r="B1" s="287"/>
      <c r="C1" s="287"/>
      <c r="D1" s="287"/>
      <c r="E1" s="287"/>
      <c r="F1" s="287"/>
    </row>
    <row r="2" ht="15.75" customHeight="1" spans="1:6">
      <c r="A2" s="287" t="s">
        <v>0</v>
      </c>
      <c r="B2" s="287"/>
      <c r="C2" s="287"/>
      <c r="D2" s="287"/>
      <c r="E2" s="287"/>
      <c r="F2" s="287"/>
    </row>
    <row r="3" spans="1:6">
      <c r="A3" s="287" t="s">
        <v>174</v>
      </c>
      <c r="B3" s="287"/>
      <c r="C3" s="287"/>
      <c r="D3" s="287"/>
      <c r="E3" s="288"/>
      <c r="F3" s="288"/>
    </row>
    <row r="4" spans="1:6">
      <c r="A4" s="287"/>
      <c r="B4" s="287"/>
      <c r="C4" s="287"/>
      <c r="D4" s="287"/>
      <c r="E4" s="288"/>
      <c r="F4" s="288"/>
    </row>
    <row r="5" spans="1:6">
      <c r="A5" s="287" t="s">
        <v>175</v>
      </c>
      <c r="B5" s="287"/>
      <c r="C5" s="287"/>
      <c r="D5" s="289"/>
      <c r="E5" s="289"/>
      <c r="F5" s="289"/>
    </row>
    <row r="6" spans="1:6">
      <c r="A6" s="287"/>
      <c r="B6" s="287"/>
      <c r="C6" s="287"/>
      <c r="D6" s="287"/>
      <c r="E6" s="288"/>
      <c r="F6" s="288"/>
    </row>
    <row r="7" spans="1:6">
      <c r="A7" s="287" t="s">
        <v>176</v>
      </c>
      <c r="B7" s="287"/>
      <c r="C7" s="287"/>
      <c r="D7" s="288"/>
      <c r="E7" s="288"/>
      <c r="F7" s="288"/>
    </row>
    <row r="8" spans="1:6">
      <c r="A8" s="287"/>
      <c r="B8" s="287"/>
      <c r="C8" s="287"/>
      <c r="D8" s="287"/>
      <c r="E8" s="288"/>
      <c r="F8" s="288"/>
    </row>
    <row r="9" s="284" customFormat="1" ht="29" spans="1:6">
      <c r="A9" s="290" t="s">
        <v>177</v>
      </c>
      <c r="B9" s="291" t="s">
        <v>18</v>
      </c>
      <c r="C9" s="291" t="s">
        <v>7</v>
      </c>
      <c r="D9" s="291" t="s">
        <v>8</v>
      </c>
      <c r="E9" s="291" t="s">
        <v>33</v>
      </c>
      <c r="F9" s="291" t="s">
        <v>33</v>
      </c>
    </row>
    <row r="10" s="285" customFormat="1" ht="10.5" spans="1:6">
      <c r="A10" s="292">
        <v>1</v>
      </c>
      <c r="B10" s="293">
        <v>2</v>
      </c>
      <c r="C10" s="293">
        <v>3</v>
      </c>
      <c r="D10" s="293">
        <v>4</v>
      </c>
      <c r="E10" s="293" t="s">
        <v>178</v>
      </c>
      <c r="F10" s="293" t="s">
        <v>179</v>
      </c>
    </row>
    <row r="11" s="285" customFormat="1" ht="14.5" spans="1:6">
      <c r="A11" s="294" t="s">
        <v>180</v>
      </c>
      <c r="B11" s="295">
        <v>1509424.37</v>
      </c>
      <c r="C11" s="295">
        <v>1604927</v>
      </c>
      <c r="D11" s="295">
        <v>877737.29</v>
      </c>
      <c r="E11" s="295">
        <v>58.15</v>
      </c>
      <c r="F11" s="295">
        <f>D11/C11*100</f>
        <v>54.6901690855721</v>
      </c>
    </row>
    <row r="12" s="284" customFormat="1" ht="17.25" customHeight="1" spans="1:6">
      <c r="A12" s="296" t="s">
        <v>181</v>
      </c>
      <c r="B12" s="297">
        <v>1509424.37</v>
      </c>
      <c r="C12" s="297">
        <f>C11</f>
        <v>1604927</v>
      </c>
      <c r="D12" s="297">
        <f>D11</f>
        <v>877737.29</v>
      </c>
      <c r="E12" s="298">
        <f>SUM(D12/B12*100)</f>
        <v>58.1504650014363</v>
      </c>
      <c r="F12" s="298">
        <f>SUM(D12/C12*100)</f>
        <v>54.6901690855721</v>
      </c>
    </row>
    <row r="13" s="284" customFormat="1" ht="14.5" spans="1:6">
      <c r="A13" s="296" t="s">
        <v>182</v>
      </c>
      <c r="B13" s="299"/>
      <c r="C13" s="300"/>
      <c r="D13" s="298"/>
      <c r="E13" s="298" t="s">
        <v>133</v>
      </c>
      <c r="F13" s="298" t="s">
        <v>133</v>
      </c>
    </row>
    <row r="14" s="284" customFormat="1" ht="14.5" spans="1:6">
      <c r="A14" s="301" t="s">
        <v>183</v>
      </c>
      <c r="B14" s="300"/>
      <c r="C14" s="300"/>
      <c r="D14" s="298"/>
      <c r="E14" s="298" t="s">
        <v>133</v>
      </c>
      <c r="F14" s="298" t="s">
        <v>133</v>
      </c>
    </row>
  </sheetData>
  <mergeCells count="5">
    <mergeCell ref="A1:F1"/>
    <mergeCell ref="A2:F2"/>
    <mergeCell ref="A3:F3"/>
    <mergeCell ref="A5:F5"/>
    <mergeCell ref="A7:F7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33"/>
  <sheetViews>
    <sheetView workbookViewId="0">
      <selection activeCell="B220" sqref="B220"/>
    </sheetView>
  </sheetViews>
  <sheetFormatPr defaultColWidth="9.10909090909091" defaultRowHeight="15.5"/>
  <cols>
    <col min="1" max="1" width="13.2181818181818" style="195" customWidth="1"/>
    <col min="2" max="2" width="52.3363636363636" style="195" customWidth="1"/>
    <col min="3" max="3" width="13.4454545454545" style="195" customWidth="1"/>
    <col min="4" max="4" width="11.6636363636364" style="195" customWidth="1"/>
    <col min="5" max="5" width="14.3363636363636" style="196" customWidth="1"/>
    <col min="6" max="7" width="15.1090909090909" style="196" customWidth="1"/>
    <col min="8" max="8" width="16.6636363636364" style="196" hidden="1" customWidth="1"/>
    <col min="9" max="9" width="16.4454545454545" style="196" hidden="1" customWidth="1"/>
    <col min="10" max="10" width="12.5545454545455" style="196" hidden="1" customWidth="1"/>
    <col min="11" max="12" width="10.6636363636364" style="196" customWidth="1"/>
    <col min="13" max="13" width="10.3363636363636" style="196" customWidth="1"/>
    <col min="14" max="14" width="11.8909090909091" style="196" customWidth="1"/>
    <col min="15" max="15" width="15.4454545454545" style="196" customWidth="1"/>
    <col min="16" max="16" width="9.10909090909091" style="196" customWidth="1"/>
    <col min="17" max="16384" width="9.10909090909091" style="196"/>
  </cols>
  <sheetData>
    <row r="1" ht="15.75" customHeight="1" spans="1:10">
      <c r="A1" s="197" t="s">
        <v>0</v>
      </c>
      <c r="B1" s="197"/>
      <c r="C1" s="197"/>
      <c r="D1" s="197"/>
      <c r="E1" s="197"/>
      <c r="F1" s="198"/>
      <c r="G1" s="199"/>
      <c r="H1" s="200"/>
      <c r="I1" s="200"/>
      <c r="J1" s="200"/>
    </row>
    <row r="2" s="189" customFormat="1" ht="15.75" customHeight="1" spans="1:5">
      <c r="A2" s="197" t="s">
        <v>184</v>
      </c>
      <c r="B2" s="197"/>
      <c r="C2" s="197"/>
      <c r="D2" s="197"/>
      <c r="E2" s="197"/>
    </row>
    <row r="3" s="190" customFormat="1" spans="1:10">
      <c r="A3" s="201"/>
      <c r="B3" s="201"/>
      <c r="C3" s="202"/>
      <c r="D3" s="202"/>
      <c r="E3" s="203"/>
      <c r="F3" s="203"/>
      <c r="G3" s="203"/>
      <c r="H3" s="203"/>
      <c r="I3" s="203"/>
      <c r="J3" s="203"/>
    </row>
    <row r="4" s="190" customFormat="1" ht="46.5" spans="1:10">
      <c r="A4" s="204" t="s">
        <v>185</v>
      </c>
      <c r="B4" s="204" t="s">
        <v>186</v>
      </c>
      <c r="C4" s="205" t="s">
        <v>7</v>
      </c>
      <c r="D4" s="205" t="s">
        <v>8</v>
      </c>
      <c r="E4" s="205" t="s">
        <v>33</v>
      </c>
      <c r="F4" s="203"/>
      <c r="G4" s="203"/>
      <c r="H4" s="203"/>
      <c r="I4" s="203"/>
      <c r="J4" s="203"/>
    </row>
    <row r="5" s="191" customFormat="1" ht="10.5" spans="1:10">
      <c r="A5" s="206">
        <v>1</v>
      </c>
      <c r="B5" s="206"/>
      <c r="C5" s="207">
        <v>2</v>
      </c>
      <c r="D5" s="207">
        <v>3</v>
      </c>
      <c r="E5" s="208" t="s">
        <v>187</v>
      </c>
      <c r="F5" s="209"/>
      <c r="G5" s="209"/>
      <c r="H5" s="209"/>
      <c r="I5" s="209"/>
      <c r="J5" s="209"/>
    </row>
    <row r="6" s="190" customFormat="1" spans="1:10">
      <c r="A6" s="210" t="s">
        <v>188</v>
      </c>
      <c r="B6" s="211" t="s">
        <v>189</v>
      </c>
      <c r="C6" s="212">
        <v>1604927</v>
      </c>
      <c r="D6" s="212">
        <f>D7+D47+D200+D217</f>
        <v>877737.29</v>
      </c>
      <c r="E6" s="212">
        <f>D6/C6*100</f>
        <v>54.6901690855721</v>
      </c>
      <c r="F6" s="203"/>
      <c r="G6" s="203"/>
      <c r="H6" s="203"/>
      <c r="I6" s="203"/>
      <c r="J6" s="203"/>
    </row>
    <row r="7" s="190" customFormat="1" ht="31" spans="1:10">
      <c r="A7" s="213" t="s">
        <v>190</v>
      </c>
      <c r="B7" s="214" t="s">
        <v>191</v>
      </c>
      <c r="C7" s="215">
        <f>C8+C38</f>
        <v>116005</v>
      </c>
      <c r="D7" s="215">
        <f>D8+D38</f>
        <v>39671.54</v>
      </c>
      <c r="E7" s="215">
        <f>D7/C7*100</f>
        <v>34.1981293909745</v>
      </c>
      <c r="F7" s="203"/>
      <c r="G7" s="203"/>
      <c r="H7" s="203"/>
      <c r="I7" s="203"/>
      <c r="J7" s="203"/>
    </row>
    <row r="8" s="190" customFormat="1" ht="33" customHeight="1" spans="1:10">
      <c r="A8" s="216" t="s">
        <v>192</v>
      </c>
      <c r="B8" s="216" t="s">
        <v>193</v>
      </c>
      <c r="C8" s="217">
        <f>C9</f>
        <v>110405</v>
      </c>
      <c r="D8" s="217">
        <f>D10</f>
        <v>35320.76</v>
      </c>
      <c r="E8" s="218">
        <f>SUM(D8/C8*100)</f>
        <v>31.9919931162538</v>
      </c>
      <c r="F8" s="203"/>
      <c r="G8" s="203"/>
      <c r="H8" s="203"/>
      <c r="I8" s="203"/>
      <c r="J8" s="203"/>
    </row>
    <row r="9" s="192" customFormat="1" ht="15" customHeight="1" spans="1:10">
      <c r="A9" s="219">
        <v>11</v>
      </c>
      <c r="B9" s="219" t="s">
        <v>67</v>
      </c>
      <c r="C9" s="220">
        <v>110405</v>
      </c>
      <c r="D9" s="221">
        <f>D8</f>
        <v>35320.76</v>
      </c>
      <c r="E9" s="222">
        <f>SUM(D9/C9*100)</f>
        <v>31.9919931162538</v>
      </c>
      <c r="F9" s="203"/>
      <c r="G9" s="223"/>
      <c r="H9" s="223"/>
      <c r="I9" s="223"/>
      <c r="J9" s="223"/>
    </row>
    <row r="10" s="193" customFormat="1" spans="1:9">
      <c r="A10" s="224">
        <v>3</v>
      </c>
      <c r="B10" s="225" t="s">
        <v>72</v>
      </c>
      <c r="C10" s="226">
        <v>110405</v>
      </c>
      <c r="D10" s="226">
        <f>D11+D34</f>
        <v>35320.76</v>
      </c>
      <c r="E10" s="227">
        <f>SUM(D10/C10*100)</f>
        <v>31.9919931162538</v>
      </c>
      <c r="F10" s="203"/>
      <c r="H10" s="228"/>
      <c r="I10" s="228"/>
    </row>
    <row r="11" s="193" customFormat="1" spans="1:9">
      <c r="A11" s="229">
        <v>32</v>
      </c>
      <c r="B11" s="230" t="s">
        <v>81</v>
      </c>
      <c r="C11" s="231">
        <v>109740</v>
      </c>
      <c r="D11" s="231">
        <f>D12+D16+D23+D31</f>
        <v>35036.89</v>
      </c>
      <c r="E11" s="232">
        <f>D11/C11*100</f>
        <v>31.927182431201</v>
      </c>
      <c r="F11" s="203"/>
      <c r="H11" s="228"/>
      <c r="I11" s="228"/>
    </row>
    <row r="12" s="193" customFormat="1" spans="1:9">
      <c r="A12" s="233">
        <v>321</v>
      </c>
      <c r="B12" s="234" t="s">
        <v>82</v>
      </c>
      <c r="C12" s="232">
        <f>C13+C14+C15</f>
        <v>5165</v>
      </c>
      <c r="D12" s="231">
        <v>3645.08</v>
      </c>
      <c r="E12" s="232">
        <f>D12/C12*100</f>
        <v>70.5727008712488</v>
      </c>
      <c r="F12" s="203"/>
      <c r="H12" s="228"/>
      <c r="I12" s="228"/>
    </row>
    <row r="13" s="193" customFormat="1" spans="1:9">
      <c r="A13" s="235" t="s">
        <v>194</v>
      </c>
      <c r="B13" s="236" t="s">
        <v>83</v>
      </c>
      <c r="C13" s="237">
        <v>4037</v>
      </c>
      <c r="D13" s="237">
        <v>3087.9</v>
      </c>
      <c r="E13" s="237">
        <f>D13/C13*100</f>
        <v>76.4899677978697</v>
      </c>
      <c r="F13" s="203"/>
      <c r="H13" s="228"/>
      <c r="I13" s="228"/>
    </row>
    <row r="14" s="193" customFormat="1" spans="1:9">
      <c r="A14" s="235">
        <v>3213</v>
      </c>
      <c r="B14" s="236" t="s">
        <v>85</v>
      </c>
      <c r="C14" s="237">
        <v>796</v>
      </c>
      <c r="D14" s="237">
        <v>557.18</v>
      </c>
      <c r="E14" s="237">
        <f>D14/C14*100</f>
        <v>69.9974874371859</v>
      </c>
      <c r="F14" s="203"/>
      <c r="H14" s="228"/>
      <c r="I14" s="228"/>
    </row>
    <row r="15" s="193" customFormat="1" spans="1:9">
      <c r="A15" s="235">
        <v>3214</v>
      </c>
      <c r="B15" s="236" t="s">
        <v>195</v>
      </c>
      <c r="C15" s="237">
        <v>332</v>
      </c>
      <c r="D15" s="237">
        <v>0</v>
      </c>
      <c r="E15" s="237">
        <v>0</v>
      </c>
      <c r="F15" s="203"/>
      <c r="H15" s="228"/>
      <c r="I15" s="228"/>
    </row>
    <row r="16" s="193" customFormat="1" spans="1:9">
      <c r="A16" s="238">
        <v>322</v>
      </c>
      <c r="B16" s="239" t="s">
        <v>196</v>
      </c>
      <c r="C16" s="232">
        <f>C17+C18+C19+C20+C21+C22</f>
        <v>77998</v>
      </c>
      <c r="D16" s="232">
        <v>17094.35</v>
      </c>
      <c r="E16" s="232">
        <f t="shared" ref="E16:E36" si="0">D16/C16*100</f>
        <v>21.916395292187</v>
      </c>
      <c r="F16" s="203"/>
      <c r="H16" s="228"/>
      <c r="I16" s="228"/>
    </row>
    <row r="17" s="193" customFormat="1" spans="1:9">
      <c r="A17" s="235">
        <v>3221</v>
      </c>
      <c r="B17" s="236" t="s">
        <v>147</v>
      </c>
      <c r="C17" s="237">
        <v>12903</v>
      </c>
      <c r="D17" s="237">
        <v>8482.91</v>
      </c>
      <c r="E17" s="237">
        <f t="shared" si="0"/>
        <v>65.7437030148028</v>
      </c>
      <c r="F17" s="203"/>
      <c r="H17" s="228"/>
      <c r="I17" s="228"/>
    </row>
    <row r="18" s="193" customFormat="1" spans="1:9">
      <c r="A18" s="240">
        <v>3222</v>
      </c>
      <c r="B18" s="236" t="s">
        <v>90</v>
      </c>
      <c r="C18" s="237">
        <v>300</v>
      </c>
      <c r="D18" s="237">
        <v>70.43</v>
      </c>
      <c r="E18" s="237">
        <f t="shared" si="0"/>
        <v>23.4766666666667</v>
      </c>
      <c r="F18" s="203"/>
      <c r="H18" s="228"/>
      <c r="I18" s="228"/>
    </row>
    <row r="19" s="193" customFormat="1" spans="1:9">
      <c r="A19" s="240">
        <v>3223</v>
      </c>
      <c r="B19" s="236" t="s">
        <v>197</v>
      </c>
      <c r="C19" s="237">
        <v>61130</v>
      </c>
      <c r="D19" s="237">
        <v>6642.1</v>
      </c>
      <c r="E19" s="237">
        <f t="shared" si="0"/>
        <v>10.8655324717814</v>
      </c>
      <c r="F19" s="203"/>
      <c r="H19" s="228"/>
      <c r="I19" s="228"/>
    </row>
    <row r="20" s="193" customFormat="1" spans="1:9">
      <c r="A20" s="240">
        <v>3224</v>
      </c>
      <c r="B20" s="236" t="s">
        <v>92</v>
      </c>
      <c r="C20" s="237">
        <v>2000</v>
      </c>
      <c r="D20" s="237">
        <v>646.34</v>
      </c>
      <c r="E20" s="237">
        <f t="shared" si="0"/>
        <v>32.317</v>
      </c>
      <c r="F20" s="203"/>
      <c r="H20" s="228"/>
      <c r="I20" s="228"/>
    </row>
    <row r="21" s="193" customFormat="1" spans="1:9">
      <c r="A21" s="241">
        <v>3225</v>
      </c>
      <c r="B21" s="242" t="s">
        <v>93</v>
      </c>
      <c r="C21" s="237">
        <v>1000</v>
      </c>
      <c r="D21" s="237">
        <v>776.63</v>
      </c>
      <c r="E21" s="237">
        <f t="shared" si="0"/>
        <v>77.663</v>
      </c>
      <c r="F21" s="203"/>
      <c r="H21" s="228"/>
      <c r="I21" s="228"/>
    </row>
    <row r="22" s="193" customFormat="1" spans="1:9">
      <c r="A22" s="241">
        <v>3227</v>
      </c>
      <c r="B22" s="242" t="s">
        <v>198</v>
      </c>
      <c r="C22" s="237">
        <v>665</v>
      </c>
      <c r="D22" s="237">
        <v>475.94</v>
      </c>
      <c r="E22" s="237">
        <f t="shared" si="0"/>
        <v>71.5699248120301</v>
      </c>
      <c r="F22" s="203"/>
      <c r="H22" s="228"/>
      <c r="I22" s="228"/>
    </row>
    <row r="23" s="193" customFormat="1" spans="1:9">
      <c r="A23" s="243">
        <v>323</v>
      </c>
      <c r="B23" s="244" t="s">
        <v>96</v>
      </c>
      <c r="C23" s="232">
        <f>C24+C25+C26+C27+C28+C29+C30</f>
        <v>23662</v>
      </c>
      <c r="D23" s="232">
        <v>12894.98</v>
      </c>
      <c r="E23" s="232">
        <f t="shared" si="0"/>
        <v>54.4965767897895</v>
      </c>
      <c r="F23" s="203"/>
      <c r="H23" s="228"/>
      <c r="I23" s="228"/>
    </row>
    <row r="24" s="193" customFormat="1" spans="1:9">
      <c r="A24" s="241">
        <v>3231</v>
      </c>
      <c r="B24" s="242" t="s">
        <v>199</v>
      </c>
      <c r="C24" s="237">
        <v>3121</v>
      </c>
      <c r="D24" s="237">
        <v>1242.51</v>
      </c>
      <c r="E24" s="237">
        <f t="shared" si="0"/>
        <v>39.8112784363986</v>
      </c>
      <c r="F24" s="203"/>
      <c r="H24" s="228"/>
      <c r="I24" s="228"/>
    </row>
    <row r="25" s="193" customFormat="1" spans="1:9">
      <c r="A25" s="241">
        <v>3232</v>
      </c>
      <c r="B25" s="242" t="s">
        <v>200</v>
      </c>
      <c r="C25" s="237">
        <v>5300</v>
      </c>
      <c r="D25" s="237">
        <v>2675.09</v>
      </c>
      <c r="E25" s="237">
        <f t="shared" si="0"/>
        <v>50.4733962264151</v>
      </c>
      <c r="F25" s="203"/>
      <c r="H25" s="228"/>
      <c r="I25" s="228"/>
    </row>
    <row r="26" s="193" customFormat="1" spans="1:9">
      <c r="A26" s="241">
        <v>3234</v>
      </c>
      <c r="B26" s="242" t="s">
        <v>201</v>
      </c>
      <c r="C26" s="237">
        <v>6000</v>
      </c>
      <c r="D26" s="237">
        <v>2245.81</v>
      </c>
      <c r="E26" s="237">
        <f t="shared" si="0"/>
        <v>37.4301666666667</v>
      </c>
      <c r="F26" s="203"/>
      <c r="H26" s="228"/>
      <c r="I26" s="228"/>
    </row>
    <row r="27" s="193" customFormat="1" spans="1:9">
      <c r="A27" s="241">
        <v>3236</v>
      </c>
      <c r="B27" s="242" t="s">
        <v>104</v>
      </c>
      <c r="C27" s="237">
        <v>3318</v>
      </c>
      <c r="D27" s="237">
        <v>3503.94</v>
      </c>
      <c r="E27" s="237">
        <f t="shared" si="0"/>
        <v>105.603978300181</v>
      </c>
      <c r="F27" s="203"/>
      <c r="H27" s="228"/>
      <c r="I27" s="228"/>
    </row>
    <row r="28" s="193" customFormat="1" spans="1:9">
      <c r="A28" s="241">
        <v>3237</v>
      </c>
      <c r="B28" s="242" t="s">
        <v>202</v>
      </c>
      <c r="C28" s="237">
        <v>528</v>
      </c>
      <c r="D28" s="237">
        <v>232.69</v>
      </c>
      <c r="E28" s="237">
        <f t="shared" si="0"/>
        <v>44.0700757575758</v>
      </c>
      <c r="F28" s="203"/>
      <c r="H28" s="228"/>
      <c r="I28" s="228"/>
    </row>
    <row r="29" s="193" customFormat="1" spans="1:9">
      <c r="A29" s="241">
        <v>3238</v>
      </c>
      <c r="B29" s="242" t="s">
        <v>108</v>
      </c>
      <c r="C29" s="237">
        <v>3800</v>
      </c>
      <c r="D29" s="237">
        <v>1300.21</v>
      </c>
      <c r="E29" s="237">
        <f t="shared" si="0"/>
        <v>34.2160526315789</v>
      </c>
      <c r="F29" s="203"/>
      <c r="H29" s="228"/>
      <c r="I29" s="228"/>
    </row>
    <row r="30" s="193" customFormat="1" spans="1:9">
      <c r="A30" s="241">
        <v>3239</v>
      </c>
      <c r="B30" s="242" t="s">
        <v>203</v>
      </c>
      <c r="C30" s="237">
        <v>1595</v>
      </c>
      <c r="D30" s="237">
        <v>1694.73</v>
      </c>
      <c r="E30" s="237">
        <f t="shared" si="0"/>
        <v>106.252664576803</v>
      </c>
      <c r="F30" s="203"/>
      <c r="H30" s="228"/>
      <c r="I30" s="228"/>
    </row>
    <row r="31" s="193" customFormat="1" spans="1:9">
      <c r="A31" s="243">
        <v>329</v>
      </c>
      <c r="B31" s="244" t="s">
        <v>204</v>
      </c>
      <c r="C31" s="232">
        <v>2915</v>
      </c>
      <c r="D31" s="232">
        <v>1402.48</v>
      </c>
      <c r="E31" s="232">
        <f t="shared" si="0"/>
        <v>48.1125214408233</v>
      </c>
      <c r="F31" s="203"/>
      <c r="H31" s="228"/>
      <c r="I31" s="228"/>
    </row>
    <row r="32" s="193" customFormat="1" spans="1:9">
      <c r="A32" s="241">
        <v>3294</v>
      </c>
      <c r="B32" s="242" t="s">
        <v>205</v>
      </c>
      <c r="C32" s="237">
        <v>265</v>
      </c>
      <c r="D32" s="237">
        <v>121.36</v>
      </c>
      <c r="E32" s="237">
        <f t="shared" si="0"/>
        <v>45.7962264150943</v>
      </c>
      <c r="F32" s="203"/>
      <c r="H32" s="228"/>
      <c r="I32" s="228"/>
    </row>
    <row r="33" s="193" customFormat="1" spans="1:9">
      <c r="A33" s="241">
        <v>3299</v>
      </c>
      <c r="B33" s="242" t="s">
        <v>204</v>
      </c>
      <c r="C33" s="237">
        <v>2650</v>
      </c>
      <c r="D33" s="237">
        <v>1281.12</v>
      </c>
      <c r="E33" s="237">
        <f t="shared" si="0"/>
        <v>48.3441509433962</v>
      </c>
      <c r="F33" s="203"/>
      <c r="H33" s="228"/>
      <c r="I33" s="228"/>
    </row>
    <row r="34" s="193" customFormat="1" spans="1:9">
      <c r="A34" s="243">
        <v>34</v>
      </c>
      <c r="B34" s="244" t="s">
        <v>206</v>
      </c>
      <c r="C34" s="232">
        <v>665</v>
      </c>
      <c r="D34" s="232">
        <v>283.87</v>
      </c>
      <c r="E34" s="237">
        <f t="shared" si="0"/>
        <v>42.6872180451128</v>
      </c>
      <c r="F34" s="203"/>
      <c r="H34" s="228"/>
      <c r="I34" s="228"/>
    </row>
    <row r="35" s="193" customFormat="1" spans="1:9">
      <c r="A35" s="243">
        <v>343</v>
      </c>
      <c r="B35" s="244" t="s">
        <v>117</v>
      </c>
      <c r="C35" s="232">
        <v>665</v>
      </c>
      <c r="D35" s="232">
        <v>283.87</v>
      </c>
      <c r="E35" s="232">
        <f t="shared" si="0"/>
        <v>42.6872180451128</v>
      </c>
      <c r="F35" s="203"/>
      <c r="H35" s="228"/>
      <c r="I35" s="228"/>
    </row>
    <row r="36" s="193" customFormat="1" spans="1:9">
      <c r="A36" s="241">
        <v>3431</v>
      </c>
      <c r="B36" s="242" t="s">
        <v>207</v>
      </c>
      <c r="C36" s="237">
        <v>665</v>
      </c>
      <c r="D36" s="237">
        <v>283.87</v>
      </c>
      <c r="E36" s="237">
        <f t="shared" si="0"/>
        <v>42.6872180451128</v>
      </c>
      <c r="F36" s="203"/>
      <c r="H36" s="228"/>
      <c r="I36" s="228"/>
    </row>
    <row r="37" s="193" customFormat="1" spans="1:9">
      <c r="A37" s="224"/>
      <c r="B37" s="225"/>
      <c r="C37" s="245"/>
      <c r="D37" s="245"/>
      <c r="E37" s="245"/>
      <c r="F37" s="203"/>
      <c r="H37" s="228"/>
      <c r="I37" s="228"/>
    </row>
    <row r="38" s="190" customFormat="1" ht="30" customHeight="1" spans="1:10">
      <c r="A38" s="246" t="s">
        <v>208</v>
      </c>
      <c r="B38" s="247" t="s">
        <v>209</v>
      </c>
      <c r="C38" s="248">
        <v>5600</v>
      </c>
      <c r="D38" s="249">
        <f>D39</f>
        <v>4350.78</v>
      </c>
      <c r="E38" s="249">
        <f>SUM(D38/C38*100)</f>
        <v>77.6925</v>
      </c>
      <c r="F38" s="203"/>
      <c r="G38" s="203"/>
      <c r="H38" s="250" t="e">
        <f>SUM(#REF!)</f>
        <v>#REF!</v>
      </c>
      <c r="I38" s="269" t="e">
        <f>SUM(#REF!)</f>
        <v>#REF!</v>
      </c>
      <c r="J38" s="190">
        <f>SUM(C38:G38)</f>
        <v>10028.4725</v>
      </c>
    </row>
    <row r="39" s="194" customFormat="1" ht="14.25" customHeight="1" spans="1:9">
      <c r="A39" s="219">
        <v>11</v>
      </c>
      <c r="B39" s="219" t="s">
        <v>67</v>
      </c>
      <c r="C39" s="251">
        <v>5600</v>
      </c>
      <c r="D39" s="221">
        <v>4350.78</v>
      </c>
      <c r="E39" s="221">
        <f>SUM(D39/C39*100)</f>
        <v>77.6925</v>
      </c>
      <c r="F39" s="203"/>
      <c r="G39" s="252"/>
      <c r="H39" s="253"/>
      <c r="I39" s="253"/>
    </row>
    <row r="40" ht="14.25" customHeight="1" spans="1:9">
      <c r="A40" s="254">
        <v>4</v>
      </c>
      <c r="B40" s="244" t="s">
        <v>210</v>
      </c>
      <c r="C40" s="232">
        <v>5600</v>
      </c>
      <c r="D40" s="232">
        <f>D42</f>
        <v>4350.78</v>
      </c>
      <c r="E40" s="232">
        <f>D40/C40*100</f>
        <v>77.6925</v>
      </c>
      <c r="F40" s="203"/>
      <c r="G40" s="255"/>
      <c r="H40" s="256"/>
      <c r="I40" s="256"/>
    </row>
    <row r="41" s="194" customFormat="1" ht="14.25" customHeight="1" spans="1:9">
      <c r="A41" s="233">
        <v>42</v>
      </c>
      <c r="B41" s="234" t="s">
        <v>211</v>
      </c>
      <c r="C41" s="231">
        <v>5600</v>
      </c>
      <c r="D41" s="231">
        <f>D43+D45</f>
        <v>4350.78</v>
      </c>
      <c r="E41" s="231">
        <f>D41/C41*100</f>
        <v>77.6925</v>
      </c>
      <c r="F41" s="203"/>
      <c r="G41" s="252"/>
      <c r="H41" s="253"/>
      <c r="I41" s="253"/>
    </row>
    <row r="42" ht="14.25" customHeight="1" spans="1:9">
      <c r="A42" s="238">
        <v>422</v>
      </c>
      <c r="B42" s="244" t="s">
        <v>212</v>
      </c>
      <c r="C42" s="232">
        <v>5600</v>
      </c>
      <c r="D42" s="232">
        <v>4350.78</v>
      </c>
      <c r="E42" s="232">
        <f>E40</f>
        <v>77.6925</v>
      </c>
      <c r="F42" s="203"/>
      <c r="G42" s="255"/>
      <c r="H42" s="256"/>
      <c r="I42" s="256"/>
    </row>
    <row r="43" ht="14.25" customHeight="1" spans="1:9">
      <c r="A43" s="235">
        <v>4221</v>
      </c>
      <c r="B43" s="242" t="s">
        <v>129</v>
      </c>
      <c r="C43" s="257">
        <v>4600</v>
      </c>
      <c r="D43" s="257">
        <v>3688.07</v>
      </c>
      <c r="E43" s="257">
        <f>D43/C43*100</f>
        <v>80.1754347826087</v>
      </c>
      <c r="F43" s="203"/>
      <c r="G43" s="255"/>
      <c r="H43" s="256"/>
      <c r="I43" s="256"/>
    </row>
    <row r="44" ht="14.25" customHeight="1" spans="1:9">
      <c r="A44" s="235">
        <v>4223</v>
      </c>
      <c r="B44" s="236" t="s">
        <v>213</v>
      </c>
      <c r="C44" s="257">
        <v>1000</v>
      </c>
      <c r="D44" s="257">
        <v>0</v>
      </c>
      <c r="E44" s="257">
        <v>0</v>
      </c>
      <c r="F44" s="203"/>
      <c r="G44" s="255"/>
      <c r="H44" s="256"/>
      <c r="I44" s="256"/>
    </row>
    <row r="45" ht="14.25" customHeight="1" spans="1:9">
      <c r="A45" s="235">
        <v>4226</v>
      </c>
      <c r="B45" s="236" t="s">
        <v>137</v>
      </c>
      <c r="C45" s="257">
        <v>0</v>
      </c>
      <c r="D45" s="257">
        <v>662.71</v>
      </c>
      <c r="E45" s="257">
        <v>0</v>
      </c>
      <c r="F45" s="203"/>
      <c r="G45" s="255"/>
      <c r="H45" s="256"/>
      <c r="I45" s="256"/>
    </row>
    <row r="46" ht="14.25" customHeight="1" spans="1:9">
      <c r="A46" s="235" t="s">
        <v>133</v>
      </c>
      <c r="B46" s="236"/>
      <c r="C46" s="257"/>
      <c r="D46" s="257"/>
      <c r="E46" s="257"/>
      <c r="F46" s="203"/>
      <c r="G46" s="255"/>
      <c r="H46" s="256"/>
      <c r="I46" s="256"/>
    </row>
    <row r="47" ht="31.2" customHeight="1" spans="1:9">
      <c r="A47" s="258" t="s">
        <v>214</v>
      </c>
      <c r="B47" s="259" t="s">
        <v>215</v>
      </c>
      <c r="C47" s="260">
        <f>C48+C79+C115+C122+C129+C136+C143+C171+C178+C193</f>
        <v>283616</v>
      </c>
      <c r="D47" s="260">
        <f>D48+D79+D115+D122+D129+D136+D143+D171+D178+D193</f>
        <v>170780.67</v>
      </c>
      <c r="E47" s="260">
        <f t="shared" ref="E47:E64" si="1">D47/C47*100</f>
        <v>60.2154568148482</v>
      </c>
      <c r="F47" s="203"/>
      <c r="G47" s="255"/>
      <c r="H47" s="256"/>
      <c r="I47" s="256"/>
    </row>
    <row r="48" ht="31.2" customHeight="1" spans="1:9">
      <c r="A48" s="261" t="s">
        <v>216</v>
      </c>
      <c r="B48" s="262" t="s">
        <v>217</v>
      </c>
      <c r="C48" s="248">
        <f>C50+C55</f>
        <v>171322</v>
      </c>
      <c r="D48" s="248">
        <f>D50+D55</f>
        <v>51551.02</v>
      </c>
      <c r="E48" s="248">
        <f t="shared" si="1"/>
        <v>30.0901343668647</v>
      </c>
      <c r="F48" s="203"/>
      <c r="G48" s="255"/>
      <c r="H48" s="256"/>
      <c r="I48" s="256"/>
    </row>
    <row r="49" ht="14.25" customHeight="1" spans="1:9">
      <c r="A49" s="263">
        <v>11</v>
      </c>
      <c r="B49" s="264" t="s">
        <v>67</v>
      </c>
      <c r="C49" s="251">
        <v>48476</v>
      </c>
      <c r="D49" s="251">
        <v>23770</v>
      </c>
      <c r="E49" s="251">
        <f t="shared" si="1"/>
        <v>49.0345738097203</v>
      </c>
      <c r="F49" s="203"/>
      <c r="G49" s="255"/>
      <c r="H49" s="256"/>
      <c r="I49" s="256"/>
    </row>
    <row r="50" ht="14.25" customHeight="1" spans="1:9">
      <c r="A50" s="265">
        <v>3</v>
      </c>
      <c r="B50" s="225" t="s">
        <v>72</v>
      </c>
      <c r="C50" s="232">
        <v>48476</v>
      </c>
      <c r="D50" s="227">
        <v>23770</v>
      </c>
      <c r="E50" s="232">
        <f t="shared" si="1"/>
        <v>49.0345738097203</v>
      </c>
      <c r="F50" s="203"/>
      <c r="G50" s="255"/>
      <c r="H50" s="256"/>
      <c r="I50" s="256"/>
    </row>
    <row r="51" ht="14.25" customHeight="1" spans="1:9">
      <c r="A51" s="235">
        <v>31</v>
      </c>
      <c r="B51" s="266" t="s">
        <v>157</v>
      </c>
      <c r="C51" s="237">
        <v>48476</v>
      </c>
      <c r="D51" s="267">
        <v>23770</v>
      </c>
      <c r="E51" s="227">
        <f t="shared" si="1"/>
        <v>49.0345738097203</v>
      </c>
      <c r="F51" s="203"/>
      <c r="G51" s="255"/>
      <c r="H51" s="256"/>
      <c r="I51" s="256"/>
    </row>
    <row r="52" ht="14.25" customHeight="1" spans="1:9">
      <c r="A52" s="235">
        <v>311</v>
      </c>
      <c r="B52" s="266" t="s">
        <v>74</v>
      </c>
      <c r="C52" s="237">
        <v>48476</v>
      </c>
      <c r="D52" s="267">
        <v>23770</v>
      </c>
      <c r="E52" s="227">
        <f t="shared" si="1"/>
        <v>49.0345738097203</v>
      </c>
      <c r="F52" s="203"/>
      <c r="G52" s="255"/>
      <c r="H52" s="256"/>
      <c r="I52" s="256"/>
    </row>
    <row r="53" ht="14.25" customHeight="1" spans="1:9">
      <c r="A53" s="235">
        <v>3111</v>
      </c>
      <c r="B53" s="266" t="s">
        <v>75</v>
      </c>
      <c r="C53" s="237">
        <v>48476</v>
      </c>
      <c r="D53" s="267">
        <v>23770</v>
      </c>
      <c r="E53" s="227">
        <f t="shared" si="1"/>
        <v>49.0345738097203</v>
      </c>
      <c r="F53" s="203"/>
      <c r="G53" s="255"/>
      <c r="H53" s="256"/>
      <c r="I53" s="256"/>
    </row>
    <row r="54" ht="19.2" customHeight="1" spans="1:9">
      <c r="A54" s="263">
        <v>43</v>
      </c>
      <c r="B54" s="219" t="s">
        <v>218</v>
      </c>
      <c r="C54" s="251">
        <f>C55</f>
        <v>122846</v>
      </c>
      <c r="D54" s="251">
        <v>27781.02</v>
      </c>
      <c r="E54" s="268">
        <f t="shared" si="1"/>
        <v>22.6145092229295</v>
      </c>
      <c r="F54" s="203"/>
      <c r="G54" s="255"/>
      <c r="H54" s="256"/>
      <c r="I54" s="256"/>
    </row>
    <row r="55" ht="14.25" customHeight="1" spans="1:9">
      <c r="A55" s="265">
        <v>3</v>
      </c>
      <c r="B55" s="225" t="s">
        <v>72</v>
      </c>
      <c r="C55" s="232">
        <v>122846</v>
      </c>
      <c r="D55" s="232">
        <v>27781.02</v>
      </c>
      <c r="E55" s="257">
        <f t="shared" si="1"/>
        <v>22.6145092229295</v>
      </c>
      <c r="F55" s="203"/>
      <c r="G55" s="255"/>
      <c r="H55" s="256"/>
      <c r="I55" s="256"/>
    </row>
    <row r="56" ht="14.25" customHeight="1" spans="1:9">
      <c r="A56" s="238">
        <v>31</v>
      </c>
      <c r="B56" s="239" t="s">
        <v>157</v>
      </c>
      <c r="C56" s="232">
        <v>71580</v>
      </c>
      <c r="D56" s="232">
        <v>13681.03</v>
      </c>
      <c r="E56" s="232">
        <f t="shared" si="1"/>
        <v>19.1129226040794</v>
      </c>
      <c r="F56" s="203"/>
      <c r="G56" s="255"/>
      <c r="H56" s="256"/>
      <c r="I56" s="256"/>
    </row>
    <row r="57" ht="14.25" customHeight="1" spans="1:9">
      <c r="A57" s="235">
        <v>311</v>
      </c>
      <c r="B57" s="266" t="s">
        <v>74</v>
      </c>
      <c r="C57" s="257">
        <v>59725</v>
      </c>
      <c r="D57" s="257">
        <v>8412.08</v>
      </c>
      <c r="E57" s="257">
        <f t="shared" si="1"/>
        <v>14.0846881540393</v>
      </c>
      <c r="F57" s="203"/>
      <c r="G57" s="255"/>
      <c r="H57" s="256"/>
      <c r="I57" s="256"/>
    </row>
    <row r="58" ht="14.25" customHeight="1" spans="1:9">
      <c r="A58" s="235">
        <v>3111</v>
      </c>
      <c r="B58" s="266" t="s">
        <v>75</v>
      </c>
      <c r="C58" s="257">
        <v>59725</v>
      </c>
      <c r="D58" s="257">
        <v>8412.08</v>
      </c>
      <c r="E58" s="257">
        <f t="shared" si="1"/>
        <v>14.0846881540393</v>
      </c>
      <c r="F58" s="203"/>
      <c r="G58" s="255"/>
      <c r="H58" s="256"/>
      <c r="I58" s="256"/>
    </row>
    <row r="59" ht="14.25" customHeight="1" spans="1:9">
      <c r="A59" s="238">
        <v>312</v>
      </c>
      <c r="B59" s="239" t="s">
        <v>219</v>
      </c>
      <c r="C59" s="232">
        <v>2000</v>
      </c>
      <c r="D59" s="232">
        <v>900</v>
      </c>
      <c r="E59" s="232">
        <f t="shared" si="1"/>
        <v>45</v>
      </c>
      <c r="F59" s="203"/>
      <c r="G59" s="255"/>
      <c r="H59" s="256"/>
      <c r="I59" s="256"/>
    </row>
    <row r="60" ht="14.25" customHeight="1" spans="1:9">
      <c r="A60" s="235">
        <v>3121</v>
      </c>
      <c r="B60" s="239" t="s">
        <v>219</v>
      </c>
      <c r="C60" s="257">
        <v>2000</v>
      </c>
      <c r="D60" s="257">
        <v>900</v>
      </c>
      <c r="E60" s="257">
        <f t="shared" si="1"/>
        <v>45</v>
      </c>
      <c r="F60" s="203"/>
      <c r="G60" s="255"/>
      <c r="H60" s="256"/>
      <c r="I60" s="256"/>
    </row>
    <row r="61" ht="14.25" customHeight="1" spans="1:9">
      <c r="A61" s="238">
        <v>313</v>
      </c>
      <c r="B61" s="239" t="s">
        <v>220</v>
      </c>
      <c r="C61" s="232">
        <v>9855</v>
      </c>
      <c r="D61" s="232">
        <v>4368.95</v>
      </c>
      <c r="E61" s="232">
        <f t="shared" si="1"/>
        <v>44.3323186199898</v>
      </c>
      <c r="F61" s="203"/>
      <c r="G61" s="255"/>
      <c r="H61" s="256"/>
      <c r="I61" s="256"/>
    </row>
    <row r="62" ht="14.25" customHeight="1" spans="1:9">
      <c r="A62" s="235">
        <v>3132</v>
      </c>
      <c r="B62" s="266" t="s">
        <v>221</v>
      </c>
      <c r="C62" s="257">
        <v>9855</v>
      </c>
      <c r="D62" s="257">
        <v>4368.95</v>
      </c>
      <c r="E62" s="257">
        <f t="shared" si="1"/>
        <v>44.3323186199898</v>
      </c>
      <c r="F62" s="203"/>
      <c r="G62" s="255"/>
      <c r="H62" s="256"/>
      <c r="I62" s="256"/>
    </row>
    <row r="63" ht="14.25" customHeight="1" spans="1:9">
      <c r="A63" s="238">
        <v>32</v>
      </c>
      <c r="B63" s="239" t="s">
        <v>81</v>
      </c>
      <c r="C63" s="232">
        <v>51266</v>
      </c>
      <c r="D63" s="232">
        <f>D67+D72+D76+D64</f>
        <v>14099.99</v>
      </c>
      <c r="E63" s="232">
        <f t="shared" si="1"/>
        <v>27.5035891233956</v>
      </c>
      <c r="F63" s="203"/>
      <c r="G63" s="255"/>
      <c r="H63" s="256"/>
      <c r="I63" s="256"/>
    </row>
    <row r="64" ht="14.25" customHeight="1" spans="1:9">
      <c r="A64" s="238">
        <v>321</v>
      </c>
      <c r="B64" s="239" t="s">
        <v>222</v>
      </c>
      <c r="C64" s="232">
        <v>950</v>
      </c>
      <c r="D64" s="232">
        <v>464.55</v>
      </c>
      <c r="E64" s="232">
        <f t="shared" si="1"/>
        <v>48.9</v>
      </c>
      <c r="F64" s="203"/>
      <c r="G64" s="255"/>
      <c r="H64" s="256"/>
      <c r="I64" s="256"/>
    </row>
    <row r="65" ht="14.25" customHeight="1" spans="1:9">
      <c r="A65" s="235">
        <v>3211</v>
      </c>
      <c r="B65" s="266" t="s">
        <v>223</v>
      </c>
      <c r="C65" s="257">
        <v>0</v>
      </c>
      <c r="D65" s="257">
        <v>53.1</v>
      </c>
      <c r="E65" s="257">
        <v>0</v>
      </c>
      <c r="F65" s="203"/>
      <c r="G65" s="255"/>
      <c r="H65" s="256"/>
      <c r="I65" s="256"/>
    </row>
    <row r="66" ht="14.25" customHeight="1" spans="1:9">
      <c r="A66" s="235">
        <v>3212</v>
      </c>
      <c r="B66" s="266" t="s">
        <v>224</v>
      </c>
      <c r="C66" s="257">
        <v>950</v>
      </c>
      <c r="D66" s="257">
        <v>411.45</v>
      </c>
      <c r="E66" s="257">
        <f>D66/C66*100</f>
        <v>43.3105263157895</v>
      </c>
      <c r="F66" s="203"/>
      <c r="G66" s="255"/>
      <c r="H66" s="256"/>
      <c r="I66" s="256"/>
    </row>
    <row r="67" ht="14.25" customHeight="1" spans="1:9">
      <c r="A67" s="238">
        <v>322</v>
      </c>
      <c r="B67" s="239" t="s">
        <v>88</v>
      </c>
      <c r="C67" s="232">
        <v>49586</v>
      </c>
      <c r="D67" s="232">
        <v>13399.14</v>
      </c>
      <c r="E67" s="232">
        <f>D67/C67*100</f>
        <v>27.0220223450167</v>
      </c>
      <c r="F67" s="203"/>
      <c r="G67" s="255"/>
      <c r="H67" s="256"/>
      <c r="I67" s="256"/>
    </row>
    <row r="68" ht="14.25" customHeight="1" spans="1:9">
      <c r="A68" s="235">
        <v>3221</v>
      </c>
      <c r="B68" s="266" t="s">
        <v>89</v>
      </c>
      <c r="C68" s="257">
        <v>0</v>
      </c>
      <c r="D68" s="257">
        <v>90</v>
      </c>
      <c r="E68" s="257">
        <v>0</v>
      </c>
      <c r="F68" s="203"/>
      <c r="G68" s="255"/>
      <c r="H68" s="256"/>
      <c r="I68" s="256"/>
    </row>
    <row r="69" ht="14.25" customHeight="1" spans="1:9">
      <c r="A69" s="235">
        <v>3222</v>
      </c>
      <c r="B69" s="266" t="s">
        <v>90</v>
      </c>
      <c r="C69" s="257">
        <v>47198</v>
      </c>
      <c r="D69" s="257">
        <v>13309.14</v>
      </c>
      <c r="E69" s="257">
        <f>D69/C69*100</f>
        <v>28.1985253612441</v>
      </c>
      <c r="F69" s="203"/>
      <c r="G69" s="255"/>
      <c r="H69" s="256"/>
      <c r="I69" s="256"/>
    </row>
    <row r="70" ht="14.25" customHeight="1" spans="1:9">
      <c r="A70" s="235">
        <v>3225</v>
      </c>
      <c r="B70" s="266" t="s">
        <v>93</v>
      </c>
      <c r="C70" s="257">
        <v>1990</v>
      </c>
      <c r="D70" s="257">
        <v>0</v>
      </c>
      <c r="E70" s="257">
        <v>0</v>
      </c>
      <c r="F70" s="203"/>
      <c r="G70" s="255"/>
      <c r="H70" s="256"/>
      <c r="I70" s="256"/>
    </row>
    <row r="71" ht="14.25" customHeight="1" spans="1:9">
      <c r="A71" s="235">
        <v>3227</v>
      </c>
      <c r="B71" s="266" t="s">
        <v>198</v>
      </c>
      <c r="C71" s="257">
        <v>398</v>
      </c>
      <c r="D71" s="257">
        <v>0</v>
      </c>
      <c r="E71" s="257">
        <v>0</v>
      </c>
      <c r="F71" s="203"/>
      <c r="G71" s="255"/>
      <c r="H71" s="256"/>
      <c r="I71" s="256"/>
    </row>
    <row r="72" ht="14.25" customHeight="1" spans="1:9">
      <c r="A72" s="238">
        <v>323</v>
      </c>
      <c r="B72" s="244" t="s">
        <v>96</v>
      </c>
      <c r="C72" s="232">
        <v>730</v>
      </c>
      <c r="D72" s="232">
        <v>236.3</v>
      </c>
      <c r="E72" s="232">
        <f>D72/C72*100</f>
        <v>32.3698630136986</v>
      </c>
      <c r="F72" s="203"/>
      <c r="G72" s="255"/>
      <c r="H72" s="256"/>
      <c r="I72" s="256"/>
    </row>
    <row r="73" ht="14.25" customHeight="1" spans="1:9">
      <c r="A73" s="235">
        <v>3236</v>
      </c>
      <c r="B73" s="242" t="s">
        <v>104</v>
      </c>
      <c r="C73" s="257">
        <v>265</v>
      </c>
      <c r="D73" s="257">
        <v>236.3</v>
      </c>
      <c r="E73" s="257">
        <f>D73/C73*100</f>
        <v>89.1698113207547</v>
      </c>
      <c r="F73" s="203"/>
      <c r="G73" s="255"/>
      <c r="H73" s="256"/>
      <c r="I73" s="256"/>
    </row>
    <row r="74" ht="14.25" customHeight="1" spans="1:9">
      <c r="A74" s="235">
        <v>3237</v>
      </c>
      <c r="B74" s="242" t="s">
        <v>202</v>
      </c>
      <c r="C74" s="257">
        <v>465</v>
      </c>
      <c r="D74" s="257">
        <v>0</v>
      </c>
      <c r="E74" s="257">
        <v>0</v>
      </c>
      <c r="F74" s="203"/>
      <c r="G74" s="255"/>
      <c r="H74" s="256"/>
      <c r="I74" s="256"/>
    </row>
    <row r="75" ht="14.25" customHeight="1" spans="1:9">
      <c r="A75" s="235">
        <v>3238</v>
      </c>
      <c r="B75" s="242" t="s">
        <v>108</v>
      </c>
      <c r="C75" s="257">
        <v>0</v>
      </c>
      <c r="D75" s="257">
        <v>0</v>
      </c>
      <c r="E75" s="257">
        <v>0</v>
      </c>
      <c r="F75" s="203"/>
      <c r="G75" s="255"/>
      <c r="H75" s="256"/>
      <c r="I75" s="256"/>
    </row>
    <row r="76" ht="14.25" customHeight="1" spans="1:9">
      <c r="A76" s="238">
        <v>329</v>
      </c>
      <c r="B76" s="244" t="s">
        <v>204</v>
      </c>
      <c r="C76" s="232">
        <v>0</v>
      </c>
      <c r="D76" s="232">
        <v>0</v>
      </c>
      <c r="E76" s="232">
        <v>0</v>
      </c>
      <c r="F76" s="203"/>
      <c r="G76" s="255"/>
      <c r="H76" s="256"/>
      <c r="I76" s="256"/>
    </row>
    <row r="77" ht="14.25" customHeight="1" spans="1:9">
      <c r="A77" s="235">
        <v>3299</v>
      </c>
      <c r="B77" s="242" t="s">
        <v>204</v>
      </c>
      <c r="C77" s="257">
        <v>0</v>
      </c>
      <c r="D77" s="257">
        <v>0</v>
      </c>
      <c r="E77" s="257">
        <v>0</v>
      </c>
      <c r="F77" s="203"/>
      <c r="G77" s="255"/>
      <c r="H77" s="256"/>
      <c r="I77" s="256"/>
    </row>
    <row r="78" ht="14.25" customHeight="1" spans="1:9">
      <c r="A78" s="235"/>
      <c r="B78" s="266"/>
      <c r="C78" s="257"/>
      <c r="D78" s="257"/>
      <c r="E78" s="257"/>
      <c r="F78" s="203"/>
      <c r="G78" s="255"/>
      <c r="H78" s="256"/>
      <c r="I78" s="256"/>
    </row>
    <row r="79" ht="32.4" customHeight="1" spans="1:9">
      <c r="A79" s="270" t="s">
        <v>225</v>
      </c>
      <c r="B79" s="262" t="s">
        <v>226</v>
      </c>
      <c r="C79" s="248">
        <v>2256</v>
      </c>
      <c r="D79" s="248">
        <f>D80+D90+D97+D105</f>
        <v>4178.22</v>
      </c>
      <c r="E79" s="248">
        <f t="shared" ref="E79:E84" si="2">D79/C79*100</f>
        <v>185.204787234043</v>
      </c>
      <c r="F79" s="203"/>
      <c r="G79" s="255"/>
      <c r="H79" s="256"/>
      <c r="I79" s="256"/>
    </row>
    <row r="80" ht="14.25" customHeight="1" spans="1:9">
      <c r="A80" s="271">
        <v>11</v>
      </c>
      <c r="B80" s="272" t="s">
        <v>67</v>
      </c>
      <c r="C80" s="273">
        <v>1062</v>
      </c>
      <c r="D80" s="273">
        <f>D86+D82</f>
        <v>1135.61</v>
      </c>
      <c r="E80" s="273">
        <f t="shared" si="2"/>
        <v>106.931261770245</v>
      </c>
      <c r="F80" s="203"/>
      <c r="G80" s="255"/>
      <c r="H80" s="256"/>
      <c r="I80" s="256"/>
    </row>
    <row r="81" ht="14.25" customHeight="1" spans="1:9">
      <c r="A81" s="224">
        <v>3</v>
      </c>
      <c r="B81" s="225" t="s">
        <v>72</v>
      </c>
      <c r="C81" s="232">
        <v>1062</v>
      </c>
      <c r="D81" s="232">
        <v>79.63</v>
      </c>
      <c r="E81" s="232">
        <f t="shared" si="2"/>
        <v>7.49811676082862</v>
      </c>
      <c r="F81" s="203"/>
      <c r="G81" s="255"/>
      <c r="H81" s="256"/>
      <c r="I81" s="256"/>
    </row>
    <row r="82" ht="14.25" customHeight="1" spans="1:9">
      <c r="A82" s="229">
        <v>32</v>
      </c>
      <c r="B82" s="230" t="s">
        <v>81</v>
      </c>
      <c r="C82" s="232">
        <v>1062</v>
      </c>
      <c r="D82" s="232">
        <v>79.63</v>
      </c>
      <c r="E82" s="257">
        <f t="shared" si="2"/>
        <v>7.49811676082862</v>
      </c>
      <c r="F82" s="203"/>
      <c r="G82" s="255"/>
      <c r="H82" s="256"/>
      <c r="I82" s="256"/>
    </row>
    <row r="83" ht="14.25" customHeight="1" spans="1:9">
      <c r="A83" s="238">
        <v>322</v>
      </c>
      <c r="B83" s="239" t="s">
        <v>196</v>
      </c>
      <c r="C83" s="257">
        <v>1062</v>
      </c>
      <c r="D83" s="257">
        <v>79.63</v>
      </c>
      <c r="E83" s="257">
        <f t="shared" si="2"/>
        <v>7.49811676082862</v>
      </c>
      <c r="F83" s="203"/>
      <c r="G83" s="255"/>
      <c r="H83" s="256"/>
      <c r="I83" s="256"/>
    </row>
    <row r="84" ht="14.25" customHeight="1" spans="1:9">
      <c r="A84" s="235">
        <v>3221</v>
      </c>
      <c r="B84" s="236" t="s">
        <v>147</v>
      </c>
      <c r="C84" s="257">
        <v>1062</v>
      </c>
      <c r="D84" s="257">
        <v>23.9</v>
      </c>
      <c r="E84" s="257">
        <f t="shared" si="2"/>
        <v>2.25047080979284</v>
      </c>
      <c r="F84" s="203"/>
      <c r="G84" s="255"/>
      <c r="H84" s="256"/>
      <c r="I84" s="256"/>
    </row>
    <row r="85" ht="14.25" customHeight="1" spans="1:9">
      <c r="A85" s="235">
        <v>3225</v>
      </c>
      <c r="B85" s="236" t="s">
        <v>227</v>
      </c>
      <c r="C85" s="257"/>
      <c r="D85" s="257">
        <v>55.73</v>
      </c>
      <c r="E85" s="257"/>
      <c r="F85" s="203"/>
      <c r="G85" s="255"/>
      <c r="H85" s="256"/>
      <c r="I85" s="256"/>
    </row>
    <row r="86" ht="14.25" customHeight="1" spans="1:9">
      <c r="A86" s="254">
        <v>4</v>
      </c>
      <c r="B86" s="244" t="s">
        <v>210</v>
      </c>
      <c r="C86" s="232">
        <v>0</v>
      </c>
      <c r="D86" s="232">
        <v>1055.98</v>
      </c>
      <c r="E86" s="232">
        <v>0</v>
      </c>
      <c r="F86" s="203"/>
      <c r="G86" s="255"/>
      <c r="H86" s="256"/>
      <c r="I86" s="256"/>
    </row>
    <row r="87" ht="14.25" customHeight="1" spans="1:9">
      <c r="A87" s="233">
        <v>42</v>
      </c>
      <c r="B87" s="234" t="s">
        <v>211</v>
      </c>
      <c r="C87" s="232">
        <v>0</v>
      </c>
      <c r="D87" s="232">
        <v>1055.98</v>
      </c>
      <c r="E87" s="232">
        <v>0</v>
      </c>
      <c r="F87" s="203"/>
      <c r="G87" s="255"/>
      <c r="H87" s="256"/>
      <c r="I87" s="256"/>
    </row>
    <row r="88" ht="14.25" customHeight="1" spans="1:11">
      <c r="A88" s="238">
        <v>422</v>
      </c>
      <c r="B88" s="244" t="s">
        <v>212</v>
      </c>
      <c r="C88" s="232">
        <v>0</v>
      </c>
      <c r="D88" s="232">
        <v>1055.98</v>
      </c>
      <c r="E88" s="257">
        <v>0</v>
      </c>
      <c r="F88" s="203"/>
      <c r="G88" s="255"/>
      <c r="H88" s="256"/>
      <c r="I88" s="256"/>
      <c r="K88" s="281"/>
    </row>
    <row r="89" ht="14.25" customHeight="1" spans="1:9">
      <c r="A89" s="235">
        <v>4225</v>
      </c>
      <c r="B89" s="266" t="s">
        <v>152</v>
      </c>
      <c r="C89" s="257">
        <v>0</v>
      </c>
      <c r="D89" s="257">
        <v>1055.98</v>
      </c>
      <c r="E89" s="257">
        <v>0</v>
      </c>
      <c r="F89" s="203"/>
      <c r="G89" s="255"/>
      <c r="H89" s="256"/>
      <c r="I89" s="256"/>
    </row>
    <row r="90" ht="14.25" customHeight="1" spans="1:9">
      <c r="A90" s="271">
        <v>43</v>
      </c>
      <c r="B90" s="274" t="s">
        <v>218</v>
      </c>
      <c r="C90" s="251">
        <v>0</v>
      </c>
      <c r="D90" s="251">
        <v>331.81</v>
      </c>
      <c r="E90" s="251">
        <v>0</v>
      </c>
      <c r="F90" s="203"/>
      <c r="G90" s="255"/>
      <c r="H90" s="256"/>
      <c r="I90" s="256"/>
    </row>
    <row r="91" ht="14.25" customHeight="1" spans="1:9">
      <c r="A91" s="224">
        <v>3</v>
      </c>
      <c r="B91" s="225" t="s">
        <v>72</v>
      </c>
      <c r="C91" s="257">
        <v>0</v>
      </c>
      <c r="D91" s="257">
        <v>331.81</v>
      </c>
      <c r="E91" s="257">
        <v>0</v>
      </c>
      <c r="F91" s="203"/>
      <c r="G91" s="255"/>
      <c r="H91" s="256"/>
      <c r="I91" s="256"/>
    </row>
    <row r="92" ht="14.25" customHeight="1" spans="1:9">
      <c r="A92" s="229">
        <v>32</v>
      </c>
      <c r="B92" s="230" t="s">
        <v>81</v>
      </c>
      <c r="C92" s="257">
        <v>0</v>
      </c>
      <c r="D92" s="257">
        <v>331.81</v>
      </c>
      <c r="E92" s="257">
        <v>0</v>
      </c>
      <c r="F92" s="203"/>
      <c r="G92" s="255"/>
      <c r="H92" s="256"/>
      <c r="I92" s="256"/>
    </row>
    <row r="93" ht="14.25" customHeight="1" spans="1:9">
      <c r="A93" s="238">
        <v>329</v>
      </c>
      <c r="B93" s="244" t="s">
        <v>204</v>
      </c>
      <c r="C93" s="257">
        <v>0</v>
      </c>
      <c r="D93" s="257">
        <v>331.81</v>
      </c>
      <c r="E93" s="257">
        <v>0</v>
      </c>
      <c r="F93" s="203"/>
      <c r="G93" s="255"/>
      <c r="H93" s="256"/>
      <c r="I93" s="256"/>
    </row>
    <row r="94" ht="14.25" customHeight="1" spans="1:9">
      <c r="A94" s="235">
        <v>3299</v>
      </c>
      <c r="B94" s="242" t="s">
        <v>204</v>
      </c>
      <c r="C94" s="257">
        <v>0</v>
      </c>
      <c r="D94" s="257">
        <v>331.81</v>
      </c>
      <c r="E94" s="257">
        <v>0</v>
      </c>
      <c r="F94" s="203"/>
      <c r="G94" s="255"/>
      <c r="H94" s="256"/>
      <c r="I94" s="256"/>
    </row>
    <row r="95" ht="14.25" customHeight="1" spans="1:9">
      <c r="A95" s="235"/>
      <c r="B95" s="242"/>
      <c r="C95" s="257"/>
      <c r="D95" s="257"/>
      <c r="E95" s="257"/>
      <c r="F95" s="203"/>
      <c r="G95" s="255"/>
      <c r="H95" s="256"/>
      <c r="I95" s="256"/>
    </row>
    <row r="96" ht="14.25" customHeight="1" spans="1:9">
      <c r="A96" s="275">
        <v>52</v>
      </c>
      <c r="B96" s="275" t="s">
        <v>228</v>
      </c>
      <c r="C96" s="251">
        <v>1194</v>
      </c>
      <c r="D96" s="251">
        <v>2710.8</v>
      </c>
      <c r="E96" s="251">
        <f>D96/C96*100</f>
        <v>227.035175879397</v>
      </c>
      <c r="F96" s="203"/>
      <c r="G96" s="255"/>
      <c r="H96" s="256"/>
      <c r="I96" s="256"/>
    </row>
    <row r="97" ht="14.25" customHeight="1" spans="1:9">
      <c r="A97" s="276">
        <v>53</v>
      </c>
      <c r="B97" s="264" t="s">
        <v>229</v>
      </c>
      <c r="C97" s="251">
        <v>663</v>
      </c>
      <c r="D97" s="251">
        <f>D100+D102</f>
        <v>1688.18</v>
      </c>
      <c r="E97" s="251">
        <v>0</v>
      </c>
      <c r="F97" s="203"/>
      <c r="G97" s="255"/>
      <c r="H97" s="256"/>
      <c r="I97" s="256"/>
    </row>
    <row r="98" ht="14.25" customHeight="1" spans="1:9">
      <c r="A98" s="277">
        <v>3</v>
      </c>
      <c r="B98" s="244" t="s">
        <v>72</v>
      </c>
      <c r="C98" s="232">
        <v>663</v>
      </c>
      <c r="D98" s="232">
        <v>0</v>
      </c>
      <c r="E98" s="232">
        <v>0</v>
      </c>
      <c r="F98" s="203"/>
      <c r="G98" s="255"/>
      <c r="H98" s="256"/>
      <c r="I98" s="256"/>
    </row>
    <row r="99" ht="14.25" customHeight="1" spans="1:9">
      <c r="A99" s="278">
        <v>32</v>
      </c>
      <c r="B99" s="279" t="s">
        <v>81</v>
      </c>
      <c r="C99" s="232">
        <v>663</v>
      </c>
      <c r="D99" s="232">
        <v>0</v>
      </c>
      <c r="E99" s="232">
        <v>0</v>
      </c>
      <c r="F99" s="203"/>
      <c r="G99" s="255"/>
      <c r="H99" s="256"/>
      <c r="I99" s="256"/>
    </row>
    <row r="100" ht="14.25" customHeight="1" spans="1:9">
      <c r="A100" s="238">
        <v>323</v>
      </c>
      <c r="B100" s="244" t="s">
        <v>96</v>
      </c>
      <c r="C100" s="232">
        <v>663</v>
      </c>
      <c r="D100" s="232">
        <v>524.12</v>
      </c>
      <c r="E100" s="232">
        <f>D100/C100*100</f>
        <v>79.052790346908</v>
      </c>
      <c r="F100" s="203"/>
      <c r="G100" s="255"/>
      <c r="H100" s="256"/>
      <c r="I100" s="256"/>
    </row>
    <row r="101" ht="14.25" customHeight="1" spans="1:9">
      <c r="A101" s="235">
        <v>3231</v>
      </c>
      <c r="B101" s="266" t="s">
        <v>199</v>
      </c>
      <c r="C101" s="257">
        <v>663</v>
      </c>
      <c r="D101" s="257">
        <v>524.12</v>
      </c>
      <c r="E101" s="257">
        <f>D101/C101*100</f>
        <v>79.052790346908</v>
      </c>
      <c r="F101" s="203"/>
      <c r="G101" s="255"/>
      <c r="H101" s="256"/>
      <c r="I101" s="256"/>
    </row>
    <row r="102" ht="14.25" customHeight="1" spans="1:9">
      <c r="A102" s="238">
        <v>38</v>
      </c>
      <c r="B102" s="239" t="s">
        <v>165</v>
      </c>
      <c r="C102" s="232">
        <v>0</v>
      </c>
      <c r="D102" s="232">
        <v>1164.06</v>
      </c>
      <c r="E102" s="232">
        <v>0</v>
      </c>
      <c r="F102" s="203"/>
      <c r="G102" s="255"/>
      <c r="H102" s="256"/>
      <c r="I102" s="256"/>
    </row>
    <row r="103" ht="14.25" customHeight="1" spans="1:9">
      <c r="A103" s="238">
        <v>381</v>
      </c>
      <c r="B103" s="239" t="s">
        <v>166</v>
      </c>
      <c r="C103" s="232">
        <v>0</v>
      </c>
      <c r="D103" s="232">
        <v>1164.06</v>
      </c>
      <c r="E103" s="232">
        <v>0</v>
      </c>
      <c r="F103" s="203"/>
      <c r="G103" s="255"/>
      <c r="H103" s="256"/>
      <c r="I103" s="256"/>
    </row>
    <row r="104" ht="14.25" customHeight="1" spans="1:9">
      <c r="A104" s="235">
        <v>3812</v>
      </c>
      <c r="B104" s="266" t="s">
        <v>230</v>
      </c>
      <c r="C104" s="257">
        <v>0</v>
      </c>
      <c r="D104" s="237">
        <v>1164.06</v>
      </c>
      <c r="E104" s="257">
        <v>0</v>
      </c>
      <c r="F104" s="203"/>
      <c r="G104" s="255"/>
      <c r="H104" s="256"/>
      <c r="I104" s="256"/>
    </row>
    <row r="105" ht="14.25" customHeight="1" spans="1:9">
      <c r="A105" s="263">
        <v>54</v>
      </c>
      <c r="B105" s="264" t="s">
        <v>231</v>
      </c>
      <c r="C105" s="251">
        <v>531</v>
      </c>
      <c r="D105" s="251">
        <v>1022.62</v>
      </c>
      <c r="E105" s="251">
        <f>D105/C105*100</f>
        <v>192.583804143126</v>
      </c>
      <c r="F105" s="203"/>
      <c r="G105" s="255"/>
      <c r="H105" s="256"/>
      <c r="I105" s="256"/>
    </row>
    <row r="106" ht="14.25" customHeight="1" spans="1:9">
      <c r="A106" s="224">
        <v>3</v>
      </c>
      <c r="B106" s="225" t="s">
        <v>72</v>
      </c>
      <c r="C106" s="232">
        <v>531</v>
      </c>
      <c r="D106" s="232">
        <v>1022.62</v>
      </c>
      <c r="E106" s="232">
        <f>D106/C106*100</f>
        <v>192.583804143126</v>
      </c>
      <c r="F106" s="203"/>
      <c r="G106" s="255"/>
      <c r="H106" s="256"/>
      <c r="I106" s="256"/>
    </row>
    <row r="107" ht="14.25" customHeight="1" spans="1:9">
      <c r="A107" s="229">
        <v>32</v>
      </c>
      <c r="B107" s="230" t="s">
        <v>81</v>
      </c>
      <c r="C107" s="232">
        <v>531</v>
      </c>
      <c r="D107" s="232">
        <v>1022.62</v>
      </c>
      <c r="E107" s="232">
        <f>D107/C107*100</f>
        <v>192.583804143126</v>
      </c>
      <c r="F107" s="203"/>
      <c r="G107" s="255"/>
      <c r="H107" s="256"/>
      <c r="I107" s="256"/>
    </row>
    <row r="108" ht="14.25" customHeight="1" spans="1:9">
      <c r="A108" s="229">
        <v>322</v>
      </c>
      <c r="B108" s="230" t="s">
        <v>196</v>
      </c>
      <c r="C108" s="232">
        <v>0</v>
      </c>
      <c r="D108" s="232">
        <v>0</v>
      </c>
      <c r="E108" s="232">
        <v>0</v>
      </c>
      <c r="F108" s="203"/>
      <c r="G108" s="255"/>
      <c r="H108" s="256"/>
      <c r="I108" s="256"/>
    </row>
    <row r="109" ht="14.25" customHeight="1" spans="1:9">
      <c r="A109" s="235">
        <v>3221</v>
      </c>
      <c r="B109" s="266" t="s">
        <v>89</v>
      </c>
      <c r="C109" s="257">
        <v>0</v>
      </c>
      <c r="D109" s="257">
        <v>0</v>
      </c>
      <c r="E109" s="257">
        <v>0</v>
      </c>
      <c r="F109" s="203"/>
      <c r="G109" s="255"/>
      <c r="H109" s="256"/>
      <c r="I109" s="256"/>
    </row>
    <row r="110" ht="14.25" customHeight="1" spans="1:9">
      <c r="A110" s="235">
        <v>324</v>
      </c>
      <c r="B110" s="266" t="s">
        <v>232</v>
      </c>
      <c r="C110" s="257">
        <v>531</v>
      </c>
      <c r="D110" s="257">
        <v>0</v>
      </c>
      <c r="E110" s="257">
        <v>0</v>
      </c>
      <c r="F110" s="203"/>
      <c r="G110" s="255"/>
      <c r="H110" s="256"/>
      <c r="I110" s="256"/>
    </row>
    <row r="111" ht="14.25" customHeight="1" spans="1:9">
      <c r="A111" s="235">
        <v>3241</v>
      </c>
      <c r="B111" s="266" t="s">
        <v>232</v>
      </c>
      <c r="C111" s="257">
        <v>531</v>
      </c>
      <c r="D111" s="257">
        <v>0</v>
      </c>
      <c r="E111" s="257">
        <v>0</v>
      </c>
      <c r="F111" s="203"/>
      <c r="G111" s="255"/>
      <c r="H111" s="256"/>
      <c r="I111" s="256"/>
    </row>
    <row r="112" ht="14.25" customHeight="1" spans="1:9">
      <c r="A112" s="235">
        <v>329</v>
      </c>
      <c r="B112" s="244" t="s">
        <v>204</v>
      </c>
      <c r="C112" s="232">
        <v>0</v>
      </c>
      <c r="D112" s="232">
        <v>1022.62</v>
      </c>
      <c r="E112" s="232">
        <v>0</v>
      </c>
      <c r="F112" s="203"/>
      <c r="G112" s="255"/>
      <c r="H112" s="256"/>
      <c r="I112" s="256"/>
    </row>
    <row r="113" ht="14.25" customHeight="1" spans="1:9">
      <c r="A113" s="235">
        <v>3299</v>
      </c>
      <c r="B113" s="242" t="s">
        <v>204</v>
      </c>
      <c r="C113" s="257">
        <v>0</v>
      </c>
      <c r="D113" s="257">
        <v>0</v>
      </c>
      <c r="E113" s="257">
        <v>0</v>
      </c>
      <c r="F113" s="203"/>
      <c r="G113" s="255"/>
      <c r="H113" s="256"/>
      <c r="I113" s="256"/>
    </row>
    <row r="114" ht="14.25" customHeight="1" spans="1:9">
      <c r="A114" s="235"/>
      <c r="B114" s="266"/>
      <c r="C114" s="257"/>
      <c r="D114" s="257"/>
      <c r="E114" s="257"/>
      <c r="F114" s="203"/>
      <c r="G114" s="255"/>
      <c r="H114" s="256"/>
      <c r="I114" s="256"/>
    </row>
    <row r="115" ht="27.6" customHeight="1" spans="1:9">
      <c r="A115" s="270" t="s">
        <v>233</v>
      </c>
      <c r="B115" s="262" t="s">
        <v>234</v>
      </c>
      <c r="C115" s="248">
        <v>30526</v>
      </c>
      <c r="D115" s="248">
        <v>0</v>
      </c>
      <c r="E115" s="248">
        <v>0</v>
      </c>
      <c r="F115" s="203"/>
      <c r="G115" s="255"/>
      <c r="H115" s="256"/>
      <c r="I115" s="256"/>
    </row>
    <row r="116" ht="14.25" customHeight="1" spans="1:9">
      <c r="A116" s="276">
        <v>53</v>
      </c>
      <c r="B116" s="264" t="s">
        <v>167</v>
      </c>
      <c r="C116" s="251">
        <v>30526</v>
      </c>
      <c r="D116" s="251">
        <v>0</v>
      </c>
      <c r="E116" s="251">
        <v>0</v>
      </c>
      <c r="F116" s="203"/>
      <c r="G116" s="255"/>
      <c r="H116" s="256"/>
      <c r="I116" s="256"/>
    </row>
    <row r="117" ht="14.25" customHeight="1" spans="1:9">
      <c r="A117" s="254">
        <v>4</v>
      </c>
      <c r="B117" s="244" t="s">
        <v>210</v>
      </c>
      <c r="C117" s="232">
        <v>30526</v>
      </c>
      <c r="D117" s="232">
        <v>0</v>
      </c>
      <c r="E117" s="232">
        <v>0</v>
      </c>
      <c r="F117" s="203"/>
      <c r="G117" s="255"/>
      <c r="H117" s="256"/>
      <c r="I117" s="256"/>
    </row>
    <row r="118" ht="14.25" customHeight="1" spans="1:9">
      <c r="A118" s="233">
        <v>42</v>
      </c>
      <c r="B118" s="234" t="s">
        <v>211</v>
      </c>
      <c r="C118" s="232">
        <v>30526</v>
      </c>
      <c r="D118" s="232">
        <v>0</v>
      </c>
      <c r="E118" s="232">
        <v>0</v>
      </c>
      <c r="F118" s="203"/>
      <c r="G118" s="255"/>
      <c r="H118" s="256"/>
      <c r="I118" s="256"/>
    </row>
    <row r="119" ht="14.25" customHeight="1" spans="1:9">
      <c r="A119" s="235">
        <v>424</v>
      </c>
      <c r="B119" s="242" t="s">
        <v>154</v>
      </c>
      <c r="C119" s="257">
        <v>30526</v>
      </c>
      <c r="D119" s="257">
        <v>0</v>
      </c>
      <c r="E119" s="257">
        <v>0</v>
      </c>
      <c r="F119" s="203"/>
      <c r="G119" s="255"/>
      <c r="H119" s="256"/>
      <c r="I119" s="256"/>
    </row>
    <row r="120" ht="14.25" customHeight="1" spans="1:9">
      <c r="A120" s="235">
        <v>4241</v>
      </c>
      <c r="B120" s="242" t="s">
        <v>154</v>
      </c>
      <c r="C120" s="257">
        <v>30526</v>
      </c>
      <c r="D120" s="257">
        <v>0</v>
      </c>
      <c r="E120" s="257">
        <v>0</v>
      </c>
      <c r="F120" s="203"/>
      <c r="G120" s="255"/>
      <c r="H120" s="256"/>
      <c r="I120" s="256"/>
    </row>
    <row r="121" ht="14.25" customHeight="1" spans="1:9">
      <c r="A121" s="235"/>
      <c r="B121" s="266"/>
      <c r="C121" s="257"/>
      <c r="D121" s="257"/>
      <c r="E121" s="257"/>
      <c r="F121" s="203"/>
      <c r="G121" s="255"/>
      <c r="H121" s="256"/>
      <c r="I121" s="256"/>
    </row>
    <row r="122" ht="29.4" customHeight="1" spans="1:9">
      <c r="A122" s="270" t="s">
        <v>235</v>
      </c>
      <c r="B122" s="262" t="s">
        <v>236</v>
      </c>
      <c r="C122" s="248">
        <v>1062</v>
      </c>
      <c r="D122" s="280">
        <v>0</v>
      </c>
      <c r="E122" s="280">
        <v>0</v>
      </c>
      <c r="F122" s="203"/>
      <c r="G122" s="255"/>
      <c r="H122" s="256"/>
      <c r="I122" s="256"/>
    </row>
    <row r="123" ht="14.25" customHeight="1" spans="1:9">
      <c r="A123" s="271">
        <v>11</v>
      </c>
      <c r="B123" s="272" t="s">
        <v>67</v>
      </c>
      <c r="C123" s="251">
        <v>1062</v>
      </c>
      <c r="D123" s="251">
        <v>0</v>
      </c>
      <c r="E123" s="251">
        <v>0</v>
      </c>
      <c r="F123" s="203"/>
      <c r="G123" s="255"/>
      <c r="H123" s="256"/>
      <c r="I123" s="256"/>
    </row>
    <row r="124" ht="14.25" customHeight="1" spans="1:9">
      <c r="A124" s="224">
        <v>3</v>
      </c>
      <c r="B124" s="225" t="s">
        <v>72</v>
      </c>
      <c r="C124" s="232">
        <v>1062</v>
      </c>
      <c r="D124" s="232">
        <v>0</v>
      </c>
      <c r="E124" s="232">
        <v>0</v>
      </c>
      <c r="F124" s="203"/>
      <c r="G124" s="255"/>
      <c r="H124" s="256"/>
      <c r="I124" s="256"/>
    </row>
    <row r="125" ht="14.25" customHeight="1" spans="1:9">
      <c r="A125" s="229">
        <v>32</v>
      </c>
      <c r="B125" s="230" t="s">
        <v>81</v>
      </c>
      <c r="C125" s="232">
        <v>1062</v>
      </c>
      <c r="D125" s="232">
        <v>0</v>
      </c>
      <c r="E125" s="232">
        <v>0</v>
      </c>
      <c r="F125" s="203"/>
      <c r="G125" s="255"/>
      <c r="H125" s="256"/>
      <c r="I125" s="256"/>
    </row>
    <row r="126" ht="14.25" customHeight="1" spans="1:9">
      <c r="A126" s="238">
        <v>323</v>
      </c>
      <c r="B126" s="244" t="s">
        <v>96</v>
      </c>
      <c r="C126" s="232">
        <v>1062</v>
      </c>
      <c r="D126" s="232">
        <v>0</v>
      </c>
      <c r="E126" s="232">
        <v>0</v>
      </c>
      <c r="F126" s="203"/>
      <c r="G126" s="255"/>
      <c r="H126" s="256"/>
      <c r="I126" s="256"/>
    </row>
    <row r="127" ht="14.25" customHeight="1" spans="1:9">
      <c r="A127" s="235">
        <v>3231</v>
      </c>
      <c r="B127" s="266" t="s">
        <v>199</v>
      </c>
      <c r="C127" s="257">
        <v>1062</v>
      </c>
      <c r="D127" s="257">
        <v>0</v>
      </c>
      <c r="E127" s="257">
        <v>0</v>
      </c>
      <c r="F127" s="203"/>
      <c r="G127" s="255"/>
      <c r="H127" s="256"/>
      <c r="I127" s="256"/>
    </row>
    <row r="128" ht="14.25" customHeight="1" spans="1:9">
      <c r="A128" s="235"/>
      <c r="B128" s="266"/>
      <c r="C128" s="257"/>
      <c r="D128" s="257"/>
      <c r="E128" s="257"/>
      <c r="F128" s="203"/>
      <c r="G128" s="255"/>
      <c r="H128" s="256"/>
      <c r="I128" s="256"/>
    </row>
    <row r="129" ht="31.8" customHeight="1" spans="1:9">
      <c r="A129" s="270" t="s">
        <v>235</v>
      </c>
      <c r="B129" s="262" t="s">
        <v>237</v>
      </c>
      <c r="C129" s="248">
        <v>265</v>
      </c>
      <c r="D129" s="248">
        <v>0</v>
      </c>
      <c r="E129" s="248">
        <v>0</v>
      </c>
      <c r="F129" s="203"/>
      <c r="G129" s="255"/>
      <c r="H129" s="256"/>
      <c r="I129" s="256"/>
    </row>
    <row r="130" ht="14.25" customHeight="1" spans="1:9">
      <c r="A130" s="271">
        <v>11</v>
      </c>
      <c r="B130" s="272" t="s">
        <v>67</v>
      </c>
      <c r="C130" s="251">
        <v>265</v>
      </c>
      <c r="D130" s="251">
        <v>0</v>
      </c>
      <c r="E130" s="251">
        <v>0</v>
      </c>
      <c r="F130" s="203"/>
      <c r="G130" s="255"/>
      <c r="H130" s="256"/>
      <c r="I130" s="256"/>
    </row>
    <row r="131" ht="14.25" customHeight="1" spans="1:9">
      <c r="A131" s="224">
        <v>3</v>
      </c>
      <c r="B131" s="225" t="s">
        <v>72</v>
      </c>
      <c r="C131" s="227">
        <v>265</v>
      </c>
      <c r="D131" s="232">
        <v>0</v>
      </c>
      <c r="E131" s="232">
        <v>0</v>
      </c>
      <c r="F131" s="203"/>
      <c r="G131" s="255"/>
      <c r="H131" s="256"/>
      <c r="I131" s="256"/>
    </row>
    <row r="132" ht="14.25" customHeight="1" spans="1:9">
      <c r="A132" s="229">
        <v>32</v>
      </c>
      <c r="B132" s="230" t="s">
        <v>81</v>
      </c>
      <c r="C132" s="227">
        <v>265</v>
      </c>
      <c r="D132" s="232">
        <v>0</v>
      </c>
      <c r="E132" s="232">
        <v>0</v>
      </c>
      <c r="F132" s="203"/>
      <c r="G132" s="255"/>
      <c r="H132" s="256"/>
      <c r="I132" s="256"/>
    </row>
    <row r="133" ht="14.25" customHeight="1" spans="1:9">
      <c r="A133" s="238">
        <v>323</v>
      </c>
      <c r="B133" s="244" t="s">
        <v>96</v>
      </c>
      <c r="C133" s="227">
        <v>265</v>
      </c>
      <c r="D133" s="232">
        <v>0</v>
      </c>
      <c r="E133" s="232">
        <v>0</v>
      </c>
      <c r="F133" s="203"/>
      <c r="G133" s="255"/>
      <c r="H133" s="256"/>
      <c r="I133" s="256"/>
    </row>
    <row r="134" ht="14.25" customHeight="1" spans="1:9">
      <c r="A134" s="235">
        <v>3231</v>
      </c>
      <c r="B134" s="266" t="s">
        <v>199</v>
      </c>
      <c r="C134" s="282">
        <v>265</v>
      </c>
      <c r="D134" s="257">
        <v>0</v>
      </c>
      <c r="E134" s="257">
        <v>0</v>
      </c>
      <c r="F134" s="203"/>
      <c r="G134" s="255"/>
      <c r="H134" s="256"/>
      <c r="I134" s="256"/>
    </row>
    <row r="135" ht="14.25" customHeight="1" spans="1:9">
      <c r="A135" s="235"/>
      <c r="B135" s="266"/>
      <c r="C135" s="257"/>
      <c r="D135" s="257"/>
      <c r="E135" s="257"/>
      <c r="F135" s="203"/>
      <c r="G135" s="255"/>
      <c r="H135" s="256"/>
      <c r="I135" s="256"/>
    </row>
    <row r="136" ht="34.2" customHeight="1" spans="1:9">
      <c r="A136" s="270" t="s">
        <v>238</v>
      </c>
      <c r="B136" s="262" t="s">
        <v>239</v>
      </c>
      <c r="C136" s="248">
        <v>500</v>
      </c>
      <c r="D136" s="248">
        <v>373.28</v>
      </c>
      <c r="E136" s="248">
        <f>D136/C136*100</f>
        <v>74.656</v>
      </c>
      <c r="F136" s="203"/>
      <c r="G136" s="255"/>
      <c r="H136" s="256"/>
      <c r="I136" s="256"/>
    </row>
    <row r="137" ht="14.25" customHeight="1" spans="1:9">
      <c r="A137" s="271">
        <v>11</v>
      </c>
      <c r="B137" s="272" t="s">
        <v>67</v>
      </c>
      <c r="C137" s="251">
        <v>500</v>
      </c>
      <c r="D137" s="251">
        <v>373.28</v>
      </c>
      <c r="E137" s="251">
        <f>D137/C137*100</f>
        <v>74.656</v>
      </c>
      <c r="F137" s="203"/>
      <c r="G137" s="255"/>
      <c r="H137" s="256"/>
      <c r="I137" s="256"/>
    </row>
    <row r="138" ht="14.25" customHeight="1" spans="1:9">
      <c r="A138" s="224">
        <v>3</v>
      </c>
      <c r="B138" s="225" t="s">
        <v>72</v>
      </c>
      <c r="C138" s="232">
        <v>500</v>
      </c>
      <c r="D138" s="232">
        <v>373.28</v>
      </c>
      <c r="E138" s="227">
        <f>D138/C138*100</f>
        <v>74.656</v>
      </c>
      <c r="F138" s="203"/>
      <c r="G138" s="255"/>
      <c r="H138" s="256"/>
      <c r="I138" s="256"/>
    </row>
    <row r="139" ht="14.25" customHeight="1" spans="1:9">
      <c r="A139" s="229">
        <v>32</v>
      </c>
      <c r="B139" s="230" t="s">
        <v>81</v>
      </c>
      <c r="C139" s="232">
        <v>500</v>
      </c>
      <c r="D139" s="232">
        <v>373.28</v>
      </c>
      <c r="E139" s="227">
        <f>D139/C139*100</f>
        <v>74.656</v>
      </c>
      <c r="F139" s="203"/>
      <c r="G139" s="255"/>
      <c r="H139" s="256"/>
      <c r="I139" s="256"/>
    </row>
    <row r="140" ht="14.25" customHeight="1" spans="1:9">
      <c r="A140" s="238">
        <v>323</v>
      </c>
      <c r="B140" s="244" t="s">
        <v>96</v>
      </c>
      <c r="C140" s="257">
        <v>500</v>
      </c>
      <c r="D140" s="257">
        <v>373.28</v>
      </c>
      <c r="E140" s="282">
        <f>D140/C140*100</f>
        <v>74.656</v>
      </c>
      <c r="F140" s="203"/>
      <c r="G140" s="255"/>
      <c r="H140" s="256"/>
      <c r="I140" s="256"/>
    </row>
    <row r="141" ht="14.25" customHeight="1" spans="1:9">
      <c r="A141" s="235">
        <v>3238</v>
      </c>
      <c r="B141" s="266" t="s">
        <v>161</v>
      </c>
      <c r="C141" s="257">
        <v>500</v>
      </c>
      <c r="D141" s="257">
        <v>373.28</v>
      </c>
      <c r="E141" s="257">
        <v>74.66</v>
      </c>
      <c r="F141" s="203"/>
      <c r="G141" s="255"/>
      <c r="H141" s="256"/>
      <c r="I141" s="256"/>
    </row>
    <row r="142" ht="14.25" customHeight="1" spans="1:9">
      <c r="A142" s="235"/>
      <c r="B142" s="266"/>
      <c r="C142" s="257"/>
      <c r="D142" s="257"/>
      <c r="E142" s="257"/>
      <c r="F142" s="203"/>
      <c r="G142" s="255"/>
      <c r="H142" s="256"/>
      <c r="I142" s="256"/>
    </row>
    <row r="143" ht="33" customHeight="1" spans="1:9">
      <c r="A143" s="270" t="s">
        <v>240</v>
      </c>
      <c r="B143" s="262" t="s">
        <v>241</v>
      </c>
      <c r="C143" s="248">
        <v>13272</v>
      </c>
      <c r="D143" s="248">
        <f>D145+D163</f>
        <v>8525.65</v>
      </c>
      <c r="E143" s="248">
        <f>D143/C143*100</f>
        <v>64.2378691983122</v>
      </c>
      <c r="F143" s="203"/>
      <c r="G143" s="255"/>
      <c r="H143" s="256"/>
      <c r="I143" s="256"/>
    </row>
    <row r="144" ht="14.25" customHeight="1" spans="1:9">
      <c r="A144" s="219">
        <v>31</v>
      </c>
      <c r="B144" s="219" t="s">
        <v>242</v>
      </c>
      <c r="C144" s="251">
        <v>13272</v>
      </c>
      <c r="D144" s="251">
        <v>8525.65</v>
      </c>
      <c r="E144" s="251">
        <f>D144/C144*100</f>
        <v>64.2378691983122</v>
      </c>
      <c r="F144" s="203"/>
      <c r="G144" s="255"/>
      <c r="H144" s="256"/>
      <c r="I144" s="256"/>
    </row>
    <row r="145" ht="14.25" customHeight="1" spans="1:9">
      <c r="A145" s="265">
        <v>3</v>
      </c>
      <c r="B145" s="225" t="s">
        <v>72</v>
      </c>
      <c r="C145" s="232">
        <v>13272</v>
      </c>
      <c r="D145" s="232">
        <f>D149+D146</f>
        <v>2090.45</v>
      </c>
      <c r="E145" s="232">
        <f>D145/C145*100</f>
        <v>15.7508288125377</v>
      </c>
      <c r="F145" s="203"/>
      <c r="G145" s="255"/>
      <c r="H145" s="256"/>
      <c r="I145" s="256"/>
    </row>
    <row r="146" ht="14.25" customHeight="1" spans="1:9">
      <c r="A146" s="238">
        <v>31</v>
      </c>
      <c r="B146" s="239" t="s">
        <v>157</v>
      </c>
      <c r="C146" s="232">
        <v>0</v>
      </c>
      <c r="D146" s="232">
        <v>0.22</v>
      </c>
      <c r="E146" s="232">
        <v>0</v>
      </c>
      <c r="F146" s="203"/>
      <c r="G146" s="255"/>
      <c r="H146" s="256"/>
      <c r="I146" s="256"/>
    </row>
    <row r="147" ht="14.25" customHeight="1" spans="1:9">
      <c r="A147" s="235">
        <v>311</v>
      </c>
      <c r="B147" s="266" t="s">
        <v>74</v>
      </c>
      <c r="C147" s="257">
        <v>0</v>
      </c>
      <c r="D147" s="257">
        <v>0.22</v>
      </c>
      <c r="E147" s="257">
        <v>0</v>
      </c>
      <c r="F147" s="203"/>
      <c r="G147" s="255"/>
      <c r="H147" s="256"/>
      <c r="I147" s="256"/>
    </row>
    <row r="148" ht="14.25" customHeight="1" spans="1:9">
      <c r="A148" s="235">
        <v>3111</v>
      </c>
      <c r="B148" s="266" t="s">
        <v>75</v>
      </c>
      <c r="C148" s="257">
        <v>0</v>
      </c>
      <c r="D148" s="257">
        <v>0.22</v>
      </c>
      <c r="E148" s="257">
        <v>0</v>
      </c>
      <c r="F148" s="203"/>
      <c r="G148" s="255"/>
      <c r="H148" s="256"/>
      <c r="I148" s="256"/>
    </row>
    <row r="149" ht="14.25" customHeight="1" spans="1:9">
      <c r="A149" s="238">
        <v>32</v>
      </c>
      <c r="B149" s="279" t="s">
        <v>81</v>
      </c>
      <c r="C149" s="232">
        <v>0</v>
      </c>
      <c r="D149" s="232">
        <f>D155+D150+D161</f>
        <v>2090.23</v>
      </c>
      <c r="E149" s="232">
        <v>0</v>
      </c>
      <c r="F149" s="203"/>
      <c r="G149" s="255"/>
      <c r="H149" s="256"/>
      <c r="I149" s="256"/>
    </row>
    <row r="150" ht="14.25" customHeight="1" spans="1:9">
      <c r="A150" s="238">
        <v>322</v>
      </c>
      <c r="B150" s="239" t="s">
        <v>196</v>
      </c>
      <c r="C150" s="232">
        <v>9291</v>
      </c>
      <c r="D150" s="232">
        <f>D154+D151</f>
        <v>498.3</v>
      </c>
      <c r="E150" s="232">
        <f>D150/C150*100</f>
        <v>5.36325476267355</v>
      </c>
      <c r="F150" s="203"/>
      <c r="G150" s="255"/>
      <c r="H150" s="256"/>
      <c r="I150" s="256"/>
    </row>
    <row r="151" ht="14.25" customHeight="1" spans="1:9">
      <c r="A151" s="235">
        <v>3221</v>
      </c>
      <c r="B151" s="236" t="s">
        <v>147</v>
      </c>
      <c r="C151" s="257">
        <v>3982</v>
      </c>
      <c r="D151" s="257">
        <v>97.46</v>
      </c>
      <c r="E151" s="257">
        <v>0</v>
      </c>
      <c r="F151" s="203"/>
      <c r="G151" s="255"/>
      <c r="H151" s="256"/>
      <c r="I151" s="256"/>
    </row>
    <row r="152" ht="14.25" customHeight="1" spans="1:9">
      <c r="A152" s="240">
        <v>3222</v>
      </c>
      <c r="B152" s="236" t="s">
        <v>90</v>
      </c>
      <c r="C152" s="257">
        <v>0</v>
      </c>
      <c r="D152" s="257">
        <v>0</v>
      </c>
      <c r="E152" s="257">
        <v>0</v>
      </c>
      <c r="F152" s="203"/>
      <c r="G152" s="255"/>
      <c r="H152" s="256"/>
      <c r="I152" s="256"/>
    </row>
    <row r="153" ht="14.25" customHeight="1" spans="1:9">
      <c r="A153" s="240">
        <v>3223</v>
      </c>
      <c r="B153" s="236" t="s">
        <v>197</v>
      </c>
      <c r="C153" s="257">
        <v>0</v>
      </c>
      <c r="D153" s="257">
        <v>0</v>
      </c>
      <c r="E153" s="257">
        <v>0</v>
      </c>
      <c r="F153" s="203"/>
      <c r="G153" s="255"/>
      <c r="H153" s="256"/>
      <c r="I153" s="256"/>
    </row>
    <row r="154" ht="14.25" customHeight="1" spans="1:9">
      <c r="A154" s="240">
        <v>3224</v>
      </c>
      <c r="B154" s="236" t="s">
        <v>92</v>
      </c>
      <c r="C154" s="257">
        <v>0</v>
      </c>
      <c r="D154" s="257">
        <v>400.84</v>
      </c>
      <c r="E154" s="257">
        <v>0</v>
      </c>
      <c r="F154" s="203"/>
      <c r="G154" s="255"/>
      <c r="H154" s="256"/>
      <c r="I154" s="256"/>
    </row>
    <row r="155" ht="14.25" customHeight="1" spans="1:9">
      <c r="A155" s="243">
        <v>323</v>
      </c>
      <c r="B155" s="244" t="s">
        <v>96</v>
      </c>
      <c r="C155" s="232">
        <v>5309</v>
      </c>
      <c r="D155" s="232">
        <v>727.1</v>
      </c>
      <c r="E155" s="232">
        <f>D155/C155*100</f>
        <v>13.6956112262196</v>
      </c>
      <c r="F155" s="203"/>
      <c r="G155" s="255"/>
      <c r="H155" s="256"/>
      <c r="I155" s="256"/>
    </row>
    <row r="156" ht="14.25" customHeight="1" spans="1:9">
      <c r="A156" s="241">
        <v>3231</v>
      </c>
      <c r="B156" s="242" t="s">
        <v>199</v>
      </c>
      <c r="C156" s="257">
        <v>0</v>
      </c>
      <c r="D156" s="257">
        <v>2.1</v>
      </c>
      <c r="E156" s="257">
        <v>0</v>
      </c>
      <c r="F156" s="203"/>
      <c r="G156" s="255"/>
      <c r="H156" s="256"/>
      <c r="I156" s="256"/>
    </row>
    <row r="157" ht="14.25" customHeight="1" spans="1:9">
      <c r="A157" s="241">
        <v>3232</v>
      </c>
      <c r="B157" s="242" t="s">
        <v>200</v>
      </c>
      <c r="C157" s="257">
        <v>5309</v>
      </c>
      <c r="D157" s="257">
        <v>725</v>
      </c>
      <c r="E157" s="257">
        <f>D157/C157*100</f>
        <v>13.6560557543794</v>
      </c>
      <c r="F157" s="203"/>
      <c r="G157" s="255"/>
      <c r="H157" s="256"/>
      <c r="I157" s="256"/>
    </row>
    <row r="158" ht="14.25" customHeight="1" spans="1:9">
      <c r="A158" s="241">
        <v>3237</v>
      </c>
      <c r="B158" s="242" t="s">
        <v>202</v>
      </c>
      <c r="C158" s="257">
        <v>0</v>
      </c>
      <c r="D158" s="257">
        <v>0</v>
      </c>
      <c r="E158" s="257">
        <v>0</v>
      </c>
      <c r="F158" s="203"/>
      <c r="G158" s="255"/>
      <c r="H158" s="256"/>
      <c r="I158" s="256"/>
    </row>
    <row r="159" ht="14.25" customHeight="1" spans="1:9">
      <c r="A159" s="241">
        <v>3238</v>
      </c>
      <c r="B159" s="242" t="s">
        <v>108</v>
      </c>
      <c r="C159" s="257">
        <v>0</v>
      </c>
      <c r="D159" s="257">
        <v>0</v>
      </c>
      <c r="E159" s="257">
        <v>0</v>
      </c>
      <c r="F159" s="203"/>
      <c r="G159" s="255"/>
      <c r="H159" s="256"/>
      <c r="I159" s="256"/>
    </row>
    <row r="160" ht="14.25" customHeight="1" spans="1:9">
      <c r="A160" s="241">
        <v>3239</v>
      </c>
      <c r="B160" s="242" t="s">
        <v>203</v>
      </c>
      <c r="C160" s="257">
        <v>0</v>
      </c>
      <c r="D160" s="257">
        <v>0</v>
      </c>
      <c r="E160" s="257">
        <v>0</v>
      </c>
      <c r="F160" s="203"/>
      <c r="G160" s="255"/>
      <c r="H160" s="256"/>
      <c r="I160" s="256"/>
    </row>
    <row r="161" ht="14.25" customHeight="1" spans="1:9">
      <c r="A161" s="243">
        <v>329</v>
      </c>
      <c r="B161" s="244" t="s">
        <v>204</v>
      </c>
      <c r="C161" s="232">
        <v>0</v>
      </c>
      <c r="D161" s="232">
        <v>864.83</v>
      </c>
      <c r="E161" s="232">
        <v>0</v>
      </c>
      <c r="F161" s="203"/>
      <c r="G161" s="255"/>
      <c r="H161" s="256"/>
      <c r="I161" s="256"/>
    </row>
    <row r="162" ht="14.25" customHeight="1" spans="1:9">
      <c r="A162" s="241">
        <v>3299</v>
      </c>
      <c r="B162" s="242" t="s">
        <v>204</v>
      </c>
      <c r="C162" s="257">
        <v>0</v>
      </c>
      <c r="D162" s="257">
        <v>864.83</v>
      </c>
      <c r="E162" s="257">
        <v>0</v>
      </c>
      <c r="F162" s="203"/>
      <c r="G162" s="255"/>
      <c r="H162" s="256"/>
      <c r="I162" s="256"/>
    </row>
    <row r="163" ht="14.25" customHeight="1" spans="1:9">
      <c r="A163" s="254">
        <v>4</v>
      </c>
      <c r="B163" s="244" t="s">
        <v>210</v>
      </c>
      <c r="C163" s="232">
        <f>C166+C168</f>
        <v>3981</v>
      </c>
      <c r="D163" s="232">
        <v>6435.2</v>
      </c>
      <c r="E163" s="232">
        <f>D163/C163*100</f>
        <v>161.647827179101</v>
      </c>
      <c r="F163" s="203"/>
      <c r="G163" s="255"/>
      <c r="H163" s="256"/>
      <c r="I163" s="256"/>
    </row>
    <row r="164" ht="14.25" customHeight="1" spans="1:9">
      <c r="A164" s="233">
        <v>42</v>
      </c>
      <c r="B164" s="234" t="s">
        <v>211</v>
      </c>
      <c r="C164" s="232">
        <f>C166+C168</f>
        <v>3981</v>
      </c>
      <c r="D164" s="232">
        <v>6435.2</v>
      </c>
      <c r="E164" s="232">
        <f>D164/C164*100</f>
        <v>161.647827179101</v>
      </c>
      <c r="F164" s="203"/>
      <c r="G164" s="255"/>
      <c r="H164" s="256"/>
      <c r="I164" s="256"/>
    </row>
    <row r="165" ht="14.25" customHeight="1" spans="1:9">
      <c r="A165" s="238">
        <v>422</v>
      </c>
      <c r="B165" s="244" t="s">
        <v>212</v>
      </c>
      <c r="C165" s="232">
        <v>2654</v>
      </c>
      <c r="D165" s="232">
        <v>6023.75</v>
      </c>
      <c r="E165" s="232">
        <f>D165/C165*100</f>
        <v>226.968726450641</v>
      </c>
      <c r="F165" s="203"/>
      <c r="G165" s="255"/>
      <c r="H165" s="256"/>
      <c r="I165" s="256"/>
    </row>
    <row r="166" ht="14.25" customHeight="1" spans="1:9">
      <c r="A166" s="235">
        <v>4221</v>
      </c>
      <c r="B166" s="266" t="s">
        <v>129</v>
      </c>
      <c r="C166" s="257">
        <v>2654</v>
      </c>
      <c r="D166" s="257">
        <v>2475</v>
      </c>
      <c r="E166" s="257">
        <f>D166/C166*100</f>
        <v>93.2554634513941</v>
      </c>
      <c r="F166" s="203"/>
      <c r="G166" s="255"/>
      <c r="H166" s="256"/>
      <c r="I166" s="256"/>
    </row>
    <row r="167" ht="14.25" customHeight="1" spans="1:9">
      <c r="A167" s="235">
        <v>4227</v>
      </c>
      <c r="B167" s="266" t="s">
        <v>153</v>
      </c>
      <c r="C167" s="257">
        <v>0</v>
      </c>
      <c r="D167" s="257">
        <v>3548.75</v>
      </c>
      <c r="E167" s="257">
        <v>0</v>
      </c>
      <c r="F167" s="203"/>
      <c r="G167" s="255"/>
      <c r="H167" s="256"/>
      <c r="I167" s="256"/>
    </row>
    <row r="168" ht="14.25" customHeight="1" spans="1:9">
      <c r="A168" s="235">
        <v>424</v>
      </c>
      <c r="B168" s="266" t="s">
        <v>141</v>
      </c>
      <c r="C168" s="257">
        <v>1327</v>
      </c>
      <c r="D168" s="257">
        <v>411.45</v>
      </c>
      <c r="E168" s="257">
        <f>D168/C168*100</f>
        <v>31.0060286360211</v>
      </c>
      <c r="F168" s="203"/>
      <c r="G168" s="255"/>
      <c r="H168" s="256"/>
      <c r="I168" s="256"/>
    </row>
    <row r="169" ht="14.25" customHeight="1" spans="1:9">
      <c r="A169" s="235">
        <v>4241</v>
      </c>
      <c r="B169" s="266" t="s">
        <v>154</v>
      </c>
      <c r="C169" s="257">
        <v>1327</v>
      </c>
      <c r="D169" s="257">
        <v>411.45</v>
      </c>
      <c r="E169" s="257">
        <f>D169/C169*100</f>
        <v>31.0060286360211</v>
      </c>
      <c r="F169" s="203"/>
      <c r="G169" s="255"/>
      <c r="H169" s="256"/>
      <c r="I169" s="256"/>
    </row>
    <row r="170" ht="14.25" customHeight="1" spans="1:9">
      <c r="A170" s="235"/>
      <c r="B170" s="266"/>
      <c r="C170" s="257"/>
      <c r="D170" s="257"/>
      <c r="E170" s="257"/>
      <c r="F170" s="203"/>
      <c r="G170" s="255"/>
      <c r="H170" s="256"/>
      <c r="I170" s="256"/>
    </row>
    <row r="171" ht="31.2" customHeight="1" spans="1:9">
      <c r="A171" s="270" t="s">
        <v>240</v>
      </c>
      <c r="B171" s="262" t="s">
        <v>243</v>
      </c>
      <c r="C171" s="248">
        <v>4910</v>
      </c>
      <c r="D171" s="248">
        <v>55.5</v>
      </c>
      <c r="E171" s="248">
        <f t="shared" ref="E171:E176" si="3">D171/C171*100</f>
        <v>1.13034623217923</v>
      </c>
      <c r="F171" s="203"/>
      <c r="G171" s="255"/>
      <c r="H171" s="256"/>
      <c r="I171" s="256"/>
    </row>
    <row r="172" ht="14.25" customHeight="1" spans="1:9">
      <c r="A172" s="271">
        <v>43</v>
      </c>
      <c r="B172" s="274" t="s">
        <v>218</v>
      </c>
      <c r="C172" s="251">
        <v>4910</v>
      </c>
      <c r="D172" s="251">
        <v>55.5</v>
      </c>
      <c r="E172" s="251">
        <f t="shared" si="3"/>
        <v>1.13034623217923</v>
      </c>
      <c r="F172" s="203"/>
      <c r="G172" s="255"/>
      <c r="H172" s="256"/>
      <c r="I172" s="256"/>
    </row>
    <row r="173" ht="14.25" customHeight="1" spans="1:9">
      <c r="A173" s="224">
        <v>3</v>
      </c>
      <c r="B173" s="225" t="s">
        <v>72</v>
      </c>
      <c r="C173" s="232">
        <v>4910</v>
      </c>
      <c r="D173" s="232">
        <v>55.5</v>
      </c>
      <c r="E173" s="227">
        <f t="shared" si="3"/>
        <v>1.13034623217923</v>
      </c>
      <c r="F173" s="203"/>
      <c r="G173" s="255"/>
      <c r="H173" s="256"/>
      <c r="I173" s="256"/>
    </row>
    <row r="174" ht="14.25" customHeight="1" spans="1:9">
      <c r="A174" s="229">
        <v>32</v>
      </c>
      <c r="B174" s="230" t="s">
        <v>81</v>
      </c>
      <c r="C174" s="232">
        <v>4910</v>
      </c>
      <c r="D174" s="232">
        <v>55.5</v>
      </c>
      <c r="E174" s="227">
        <f t="shared" si="3"/>
        <v>1.13034623217923</v>
      </c>
      <c r="F174" s="203"/>
      <c r="G174" s="255"/>
      <c r="H174" s="256"/>
      <c r="I174" s="256"/>
    </row>
    <row r="175" ht="14.25" customHeight="1" spans="1:9">
      <c r="A175" s="238">
        <v>329</v>
      </c>
      <c r="B175" s="244" t="s">
        <v>204</v>
      </c>
      <c r="C175" s="232">
        <v>4910</v>
      </c>
      <c r="D175" s="232">
        <v>55.5</v>
      </c>
      <c r="E175" s="227">
        <f t="shared" si="3"/>
        <v>1.13034623217923</v>
      </c>
      <c r="F175" s="203"/>
      <c r="G175" s="255"/>
      <c r="H175" s="256"/>
      <c r="I175" s="256"/>
    </row>
    <row r="176" ht="14.25" customHeight="1" spans="1:9">
      <c r="A176" s="235">
        <v>3299</v>
      </c>
      <c r="B176" s="242" t="s">
        <v>204</v>
      </c>
      <c r="C176" s="257">
        <v>4910</v>
      </c>
      <c r="D176" s="257">
        <v>55.5</v>
      </c>
      <c r="E176" s="282">
        <f t="shared" si="3"/>
        <v>1.13034623217923</v>
      </c>
      <c r="F176" s="203"/>
      <c r="G176" s="255"/>
      <c r="H176" s="256"/>
      <c r="I176" s="256"/>
    </row>
    <row r="177" ht="14.25" customHeight="1" spans="1:9">
      <c r="A177" s="235"/>
      <c r="B177" s="266"/>
      <c r="C177" s="257"/>
      <c r="D177" s="257"/>
      <c r="E177" s="257"/>
      <c r="F177" s="203"/>
      <c r="G177" s="255"/>
      <c r="H177" s="256"/>
      <c r="I177" s="256"/>
    </row>
    <row r="178" ht="31.8" customHeight="1" spans="1:9">
      <c r="A178" s="270" t="s">
        <v>235</v>
      </c>
      <c r="B178" s="262" t="s">
        <v>244</v>
      </c>
      <c r="C178" s="248">
        <v>59503</v>
      </c>
      <c r="D178" s="248">
        <v>38422.42</v>
      </c>
      <c r="E178" s="248">
        <f>D178/C178*100</f>
        <v>64.5722400551233</v>
      </c>
      <c r="F178" s="203"/>
      <c r="G178" s="255"/>
      <c r="H178" s="256"/>
      <c r="I178" s="256"/>
    </row>
    <row r="179" ht="14.25" customHeight="1" spans="1:9">
      <c r="A179" s="271">
        <v>11</v>
      </c>
      <c r="B179" s="272" t="s">
        <v>67</v>
      </c>
      <c r="C179" s="251">
        <v>59503</v>
      </c>
      <c r="D179" s="251">
        <v>38422.42</v>
      </c>
      <c r="E179" s="251">
        <f t="shared" ref="E179:E191" si="4">D179/C179*100</f>
        <v>64.5722400551233</v>
      </c>
      <c r="F179" s="203"/>
      <c r="G179" s="255"/>
      <c r="H179" s="256"/>
      <c r="I179" s="256"/>
    </row>
    <row r="180" ht="14.25" customHeight="1" spans="1:9">
      <c r="A180" s="265">
        <v>3</v>
      </c>
      <c r="B180" s="244" t="s">
        <v>72</v>
      </c>
      <c r="C180" s="232">
        <v>59503</v>
      </c>
      <c r="D180" s="232">
        <v>38422.42</v>
      </c>
      <c r="E180" s="232">
        <f t="shared" si="4"/>
        <v>64.5722400551233</v>
      </c>
      <c r="F180" s="203"/>
      <c r="G180" s="255"/>
      <c r="H180" s="256"/>
      <c r="I180" s="256"/>
    </row>
    <row r="181" ht="14.25" customHeight="1" spans="1:9">
      <c r="A181" s="238">
        <v>31</v>
      </c>
      <c r="B181" s="239" t="s">
        <v>157</v>
      </c>
      <c r="C181" s="232">
        <v>59503</v>
      </c>
      <c r="D181" s="232">
        <v>38422.42</v>
      </c>
      <c r="E181" s="232">
        <f t="shared" si="4"/>
        <v>64.5722400551233</v>
      </c>
      <c r="F181" s="203"/>
      <c r="G181" s="255"/>
      <c r="H181" s="256"/>
      <c r="I181" s="256"/>
    </row>
    <row r="182" ht="14.25" customHeight="1" spans="1:9">
      <c r="A182" s="238">
        <v>311</v>
      </c>
      <c r="B182" s="239" t="s">
        <v>74</v>
      </c>
      <c r="C182" s="232">
        <v>45033</v>
      </c>
      <c r="D182" s="232">
        <v>30870.65</v>
      </c>
      <c r="E182" s="232">
        <f t="shared" si="4"/>
        <v>68.5511735838163</v>
      </c>
      <c r="F182" s="203"/>
      <c r="G182" s="255"/>
      <c r="H182" s="256"/>
      <c r="I182" s="256"/>
    </row>
    <row r="183" ht="14.25" customHeight="1" spans="1:9">
      <c r="A183" s="235">
        <v>3111</v>
      </c>
      <c r="B183" s="266" t="s">
        <v>75</v>
      </c>
      <c r="C183" s="257">
        <v>45033</v>
      </c>
      <c r="D183" s="257">
        <v>30870.65</v>
      </c>
      <c r="E183" s="257">
        <f t="shared" si="4"/>
        <v>68.5511735838163</v>
      </c>
      <c r="F183" s="203"/>
      <c r="G183" s="255"/>
      <c r="H183" s="256"/>
      <c r="I183" s="256"/>
    </row>
    <row r="184" ht="14.25" customHeight="1" spans="1:9">
      <c r="A184" s="238">
        <v>312</v>
      </c>
      <c r="B184" s="239" t="s">
        <v>219</v>
      </c>
      <c r="C184" s="232">
        <v>3982</v>
      </c>
      <c r="D184" s="232">
        <v>2700</v>
      </c>
      <c r="E184" s="232">
        <f t="shared" si="4"/>
        <v>67.8051230537418</v>
      </c>
      <c r="F184" s="203"/>
      <c r="G184" s="255"/>
      <c r="H184" s="256"/>
      <c r="I184" s="256"/>
    </row>
    <row r="185" ht="14.25" customHeight="1" spans="1:9">
      <c r="A185" s="235">
        <v>3121</v>
      </c>
      <c r="B185" s="239" t="s">
        <v>219</v>
      </c>
      <c r="C185" s="257">
        <v>3982</v>
      </c>
      <c r="D185" s="257">
        <v>2700</v>
      </c>
      <c r="E185" s="257">
        <f t="shared" si="4"/>
        <v>67.8051230537418</v>
      </c>
      <c r="F185" s="203"/>
      <c r="G185" s="255"/>
      <c r="H185" s="256"/>
      <c r="I185" s="256"/>
    </row>
    <row r="186" ht="14.25" customHeight="1" spans="1:9">
      <c r="A186" s="238">
        <v>313</v>
      </c>
      <c r="B186" s="239" t="s">
        <v>220</v>
      </c>
      <c r="C186" s="232">
        <v>7433</v>
      </c>
      <c r="D186" s="232">
        <v>3848.66</v>
      </c>
      <c r="E186" s="232">
        <f t="shared" si="4"/>
        <v>51.7780169514328</v>
      </c>
      <c r="F186" s="203"/>
      <c r="G186" s="255"/>
      <c r="H186" s="256"/>
      <c r="I186" s="256"/>
    </row>
    <row r="187" ht="14.25" customHeight="1" spans="1:9">
      <c r="A187" s="235">
        <v>3132</v>
      </c>
      <c r="B187" s="266" t="s">
        <v>221</v>
      </c>
      <c r="C187" s="257">
        <v>7433</v>
      </c>
      <c r="D187" s="257">
        <v>3848.66</v>
      </c>
      <c r="E187" s="257">
        <f t="shared" si="4"/>
        <v>51.7780169514328</v>
      </c>
      <c r="F187" s="203"/>
      <c r="G187" s="255"/>
      <c r="H187" s="256"/>
      <c r="I187" s="256"/>
    </row>
    <row r="188" ht="14.25" customHeight="1" spans="1:9">
      <c r="A188" s="238">
        <v>32</v>
      </c>
      <c r="B188" s="239" t="s">
        <v>81</v>
      </c>
      <c r="C188" s="232">
        <v>3055</v>
      </c>
      <c r="D188" s="232">
        <v>1003.11</v>
      </c>
      <c r="E188" s="232">
        <f t="shared" si="4"/>
        <v>32.8350245499182</v>
      </c>
      <c r="F188" s="203"/>
      <c r="G188" s="255"/>
      <c r="H188" s="256"/>
      <c r="I188" s="256"/>
    </row>
    <row r="189" ht="14.25" customHeight="1" spans="1:9">
      <c r="A189" s="238">
        <v>321</v>
      </c>
      <c r="B189" s="239" t="s">
        <v>222</v>
      </c>
      <c r="C189" s="232">
        <v>3055</v>
      </c>
      <c r="D189" s="232">
        <v>1033.11</v>
      </c>
      <c r="E189" s="232">
        <f t="shared" si="4"/>
        <v>33.8170212765957</v>
      </c>
      <c r="F189" s="203"/>
      <c r="G189" s="255"/>
      <c r="H189" s="256"/>
      <c r="I189" s="256"/>
    </row>
    <row r="190" ht="14.25" customHeight="1" spans="1:9">
      <c r="A190" s="235">
        <v>3211</v>
      </c>
      <c r="B190" s="266" t="s">
        <v>223</v>
      </c>
      <c r="C190" s="257">
        <v>400</v>
      </c>
      <c r="D190" s="257">
        <v>79.65</v>
      </c>
      <c r="E190" s="257">
        <f t="shared" si="4"/>
        <v>19.9125</v>
      </c>
      <c r="F190" s="203"/>
      <c r="G190" s="255"/>
      <c r="H190" s="256"/>
      <c r="I190" s="256"/>
    </row>
    <row r="191" ht="14.25" customHeight="1" spans="1:9">
      <c r="A191" s="235">
        <v>3212</v>
      </c>
      <c r="B191" s="266" t="s">
        <v>224</v>
      </c>
      <c r="C191" s="257">
        <v>2655</v>
      </c>
      <c r="D191" s="257">
        <v>923.46</v>
      </c>
      <c r="E191" s="257">
        <f t="shared" si="4"/>
        <v>34.7819209039548</v>
      </c>
      <c r="F191" s="203"/>
      <c r="G191" s="255"/>
      <c r="H191" s="256"/>
      <c r="I191" s="256"/>
    </row>
    <row r="192" ht="14.25" customHeight="1" spans="1:9">
      <c r="A192" s="235"/>
      <c r="B192" s="266"/>
      <c r="C192" s="257"/>
      <c r="D192" s="257"/>
      <c r="E192" s="257"/>
      <c r="F192" s="203"/>
      <c r="G192" s="255"/>
      <c r="H192" s="256"/>
      <c r="I192" s="256"/>
    </row>
    <row r="193" ht="30" customHeight="1" spans="1:9">
      <c r="A193" s="270" t="s">
        <v>245</v>
      </c>
      <c r="B193" s="262" t="s">
        <v>246</v>
      </c>
      <c r="C193" s="248">
        <v>0</v>
      </c>
      <c r="D193" s="248">
        <v>67674.58</v>
      </c>
      <c r="E193" s="248">
        <v>0</v>
      </c>
      <c r="F193" s="203"/>
      <c r="G193" s="255"/>
      <c r="H193" s="256"/>
      <c r="I193" s="256"/>
    </row>
    <row r="194" ht="14.25" customHeight="1" spans="1:9">
      <c r="A194" s="276">
        <v>53</v>
      </c>
      <c r="B194" s="264" t="s">
        <v>167</v>
      </c>
      <c r="C194" s="251">
        <v>0</v>
      </c>
      <c r="D194" s="251">
        <v>67674.58</v>
      </c>
      <c r="E194" s="251">
        <v>0</v>
      </c>
      <c r="F194" s="203"/>
      <c r="G194" s="255"/>
      <c r="H194" s="256"/>
      <c r="I194" s="256"/>
    </row>
    <row r="195" ht="14.25" customHeight="1" spans="1:9">
      <c r="A195" s="277">
        <v>3</v>
      </c>
      <c r="B195" s="244" t="s">
        <v>72</v>
      </c>
      <c r="C195" s="232">
        <v>0</v>
      </c>
      <c r="D195" s="227">
        <v>67674.58</v>
      </c>
      <c r="E195" s="232">
        <v>0</v>
      </c>
      <c r="F195" s="203"/>
      <c r="G195" s="255"/>
      <c r="H195" s="256"/>
      <c r="I195" s="256"/>
    </row>
    <row r="196" ht="14.25" customHeight="1" spans="1:9">
      <c r="A196" s="278">
        <v>32</v>
      </c>
      <c r="B196" s="279" t="s">
        <v>81</v>
      </c>
      <c r="C196" s="232">
        <v>0</v>
      </c>
      <c r="D196" s="227">
        <v>67674.58</v>
      </c>
      <c r="E196" s="232">
        <v>0</v>
      </c>
      <c r="F196" s="203"/>
      <c r="G196" s="255"/>
      <c r="H196" s="256"/>
      <c r="I196" s="256"/>
    </row>
    <row r="197" ht="14.25" customHeight="1" spans="1:9">
      <c r="A197" s="238">
        <v>322</v>
      </c>
      <c r="B197" s="239" t="s">
        <v>196</v>
      </c>
      <c r="C197" s="232">
        <v>0</v>
      </c>
      <c r="D197" s="227">
        <v>67674.58</v>
      </c>
      <c r="E197" s="232">
        <v>0</v>
      </c>
      <c r="F197" s="203"/>
      <c r="G197" s="255"/>
      <c r="H197" s="256"/>
      <c r="I197" s="256"/>
    </row>
    <row r="198" ht="14.25" customHeight="1" spans="1:9">
      <c r="A198" s="240">
        <v>3222</v>
      </c>
      <c r="B198" s="236" t="s">
        <v>90</v>
      </c>
      <c r="C198" s="257">
        <v>0</v>
      </c>
      <c r="D198" s="267">
        <v>67674.58</v>
      </c>
      <c r="E198" s="257">
        <v>0</v>
      </c>
      <c r="F198" s="203"/>
      <c r="G198" s="255"/>
      <c r="H198" s="256"/>
      <c r="I198" s="256"/>
    </row>
    <row r="199" ht="14.25" customHeight="1" spans="1:9">
      <c r="A199" s="235"/>
      <c r="B199" s="266"/>
      <c r="C199" s="257"/>
      <c r="D199" s="257"/>
      <c r="E199" s="257"/>
      <c r="F199" s="203"/>
      <c r="G199" s="255"/>
      <c r="H199" s="256"/>
      <c r="I199" s="256"/>
    </row>
    <row r="200" ht="35.4" customHeight="1" spans="1:9">
      <c r="A200" s="258" t="s">
        <v>247</v>
      </c>
      <c r="B200" s="259" t="s">
        <v>248</v>
      </c>
      <c r="C200" s="260">
        <v>0</v>
      </c>
      <c r="D200" s="260">
        <f>D201</f>
        <v>27696.17</v>
      </c>
      <c r="E200" s="260">
        <v>0</v>
      </c>
      <c r="F200" s="203"/>
      <c r="G200" s="255"/>
      <c r="H200" s="256"/>
      <c r="I200" s="256"/>
    </row>
    <row r="201" ht="31.8" customHeight="1" spans="1:9">
      <c r="A201" s="270" t="s">
        <v>245</v>
      </c>
      <c r="B201" s="262" t="s">
        <v>249</v>
      </c>
      <c r="C201" s="248">
        <v>0</v>
      </c>
      <c r="D201" s="248">
        <v>27696.17</v>
      </c>
      <c r="E201" s="248">
        <v>0</v>
      </c>
      <c r="F201" s="203"/>
      <c r="G201" s="255"/>
      <c r="H201" s="256"/>
      <c r="I201" s="256"/>
    </row>
    <row r="202" ht="14.25" customHeight="1" spans="1:9">
      <c r="A202" s="283">
        <v>11</v>
      </c>
      <c r="B202" s="283" t="s">
        <v>67</v>
      </c>
      <c r="C202" s="251">
        <v>0</v>
      </c>
      <c r="D202" s="251">
        <v>27696.17</v>
      </c>
      <c r="E202" s="251">
        <v>0</v>
      </c>
      <c r="F202" s="203"/>
      <c r="G202" s="255"/>
      <c r="H202" s="256"/>
      <c r="I202" s="256"/>
    </row>
    <row r="203" ht="14.25" customHeight="1" spans="1:9">
      <c r="A203" s="254">
        <v>4</v>
      </c>
      <c r="B203" s="244" t="s">
        <v>210</v>
      </c>
      <c r="C203" s="232">
        <v>0</v>
      </c>
      <c r="D203" s="232">
        <v>27696.17</v>
      </c>
      <c r="E203" s="232">
        <v>0</v>
      </c>
      <c r="F203" s="203"/>
      <c r="G203" s="255"/>
      <c r="H203" s="256"/>
      <c r="I203" s="256"/>
    </row>
    <row r="204" ht="14.25" customHeight="1" spans="1:9">
      <c r="A204" s="238">
        <v>42</v>
      </c>
      <c r="B204" s="239" t="s">
        <v>211</v>
      </c>
      <c r="C204" s="232">
        <v>0</v>
      </c>
      <c r="D204" s="232">
        <v>27696.17</v>
      </c>
      <c r="E204" s="232">
        <v>0</v>
      </c>
      <c r="F204" s="203"/>
      <c r="G204" s="255"/>
      <c r="H204" s="256"/>
      <c r="I204" s="256"/>
    </row>
    <row r="205" ht="14.25" customHeight="1" spans="1:9">
      <c r="A205" s="238">
        <v>422</v>
      </c>
      <c r="B205" s="244" t="s">
        <v>212</v>
      </c>
      <c r="C205" s="232">
        <v>0</v>
      </c>
      <c r="D205" s="232">
        <v>27696.173</v>
      </c>
      <c r="E205" s="232">
        <v>0</v>
      </c>
      <c r="F205" s="203"/>
      <c r="G205" s="255"/>
      <c r="H205" s="256"/>
      <c r="I205" s="256"/>
    </row>
    <row r="206" ht="14.25" customHeight="1" spans="1:9">
      <c r="A206" s="235">
        <v>4221</v>
      </c>
      <c r="B206" s="242" t="s">
        <v>129</v>
      </c>
      <c r="C206" s="257">
        <v>0</v>
      </c>
      <c r="D206" s="257">
        <v>6203.25</v>
      </c>
      <c r="E206" s="237">
        <v>0</v>
      </c>
      <c r="F206" s="203"/>
      <c r="G206" s="255"/>
      <c r="H206" s="256"/>
      <c r="I206" s="256"/>
    </row>
    <row r="207" ht="14.25" customHeight="1" spans="1:9">
      <c r="A207" s="235">
        <v>4227</v>
      </c>
      <c r="B207" s="236" t="s">
        <v>153</v>
      </c>
      <c r="C207" s="257">
        <v>0</v>
      </c>
      <c r="D207" s="257">
        <v>21492.92</v>
      </c>
      <c r="E207" s="237">
        <v>0</v>
      </c>
      <c r="F207" s="203"/>
      <c r="G207" s="255"/>
      <c r="H207" s="256"/>
      <c r="I207" s="256"/>
    </row>
    <row r="208" ht="14.25" customHeight="1" spans="1:9">
      <c r="A208" s="235" t="s">
        <v>133</v>
      </c>
      <c r="B208" s="236" t="s">
        <v>133</v>
      </c>
      <c r="C208" s="257"/>
      <c r="D208" s="257"/>
      <c r="E208" s="257"/>
      <c r="F208" s="203"/>
      <c r="G208" s="255"/>
      <c r="H208" s="256"/>
      <c r="I208" s="256"/>
    </row>
    <row r="209" ht="14.25" customHeight="1" spans="1:9">
      <c r="A209" s="235"/>
      <c r="B209" s="266"/>
      <c r="C209" s="257"/>
      <c r="D209" s="257"/>
      <c r="E209" s="257"/>
      <c r="F209" s="203"/>
      <c r="G209" s="255"/>
      <c r="H209" s="256"/>
      <c r="I209" s="256"/>
    </row>
    <row r="210" ht="34.8" customHeight="1" spans="1:9">
      <c r="A210" s="270" t="s">
        <v>245</v>
      </c>
      <c r="B210" s="262" t="s">
        <v>250</v>
      </c>
      <c r="C210" s="248">
        <v>1200</v>
      </c>
      <c r="D210" s="248">
        <v>0</v>
      </c>
      <c r="E210" s="248">
        <v>0</v>
      </c>
      <c r="F210" s="203"/>
      <c r="G210" s="255"/>
      <c r="H210" s="256"/>
      <c r="I210" s="256"/>
    </row>
    <row r="211" ht="14.25" customHeight="1" spans="1:9">
      <c r="A211" s="283">
        <v>11</v>
      </c>
      <c r="B211" s="283" t="s">
        <v>67</v>
      </c>
      <c r="C211" s="251">
        <v>1200</v>
      </c>
      <c r="D211" s="251">
        <v>0</v>
      </c>
      <c r="E211" s="251">
        <v>0</v>
      </c>
      <c r="F211" s="203"/>
      <c r="G211" s="255"/>
      <c r="H211" s="256"/>
      <c r="I211" s="256"/>
    </row>
    <row r="212" ht="14.25" customHeight="1" spans="1:9">
      <c r="A212" s="254">
        <v>4</v>
      </c>
      <c r="B212" s="244" t="s">
        <v>210</v>
      </c>
      <c r="C212" s="232">
        <v>1200</v>
      </c>
      <c r="D212" s="232">
        <v>0</v>
      </c>
      <c r="E212" s="232">
        <v>0</v>
      </c>
      <c r="F212" s="203"/>
      <c r="G212" s="255"/>
      <c r="H212" s="256"/>
      <c r="I212" s="256"/>
    </row>
    <row r="213" ht="14.25" customHeight="1" spans="1:9">
      <c r="A213" s="238">
        <v>42</v>
      </c>
      <c r="B213" s="239" t="s">
        <v>211</v>
      </c>
      <c r="C213" s="232">
        <v>1200</v>
      </c>
      <c r="D213" s="232">
        <v>0</v>
      </c>
      <c r="E213" s="232">
        <v>0</v>
      </c>
      <c r="F213" s="203"/>
      <c r="G213" s="255"/>
      <c r="H213" s="256"/>
      <c r="I213" s="256"/>
    </row>
    <row r="214" ht="14.25" customHeight="1" spans="1:9">
      <c r="A214" s="235">
        <v>424</v>
      </c>
      <c r="B214" s="242" t="s">
        <v>154</v>
      </c>
      <c r="C214" s="257">
        <v>1200</v>
      </c>
      <c r="D214" s="257">
        <v>0</v>
      </c>
      <c r="E214" s="257">
        <v>0</v>
      </c>
      <c r="F214" s="203"/>
      <c r="G214" s="255"/>
      <c r="H214" s="256"/>
      <c r="I214" s="256"/>
    </row>
    <row r="215" ht="14.25" customHeight="1" spans="1:9">
      <c r="A215" s="235">
        <v>4241</v>
      </c>
      <c r="B215" s="242" t="s">
        <v>154</v>
      </c>
      <c r="C215" s="257">
        <v>1200</v>
      </c>
      <c r="D215" s="257">
        <v>0</v>
      </c>
      <c r="E215" s="257">
        <v>0</v>
      </c>
      <c r="F215" s="203"/>
      <c r="G215" s="255"/>
      <c r="H215" s="256"/>
      <c r="I215" s="256"/>
    </row>
    <row r="216" ht="14.25" customHeight="1" spans="1:9">
      <c r="A216" s="235"/>
      <c r="B216" s="266"/>
      <c r="C216" s="257"/>
      <c r="D216" s="257"/>
      <c r="E216" s="257"/>
      <c r="F216" s="203"/>
      <c r="G216" s="255"/>
      <c r="H216" s="256"/>
      <c r="I216" s="256"/>
    </row>
    <row r="217" ht="31.8" customHeight="1" spans="1:9">
      <c r="A217" s="258" t="s">
        <v>251</v>
      </c>
      <c r="B217" s="259" t="s">
        <v>252</v>
      </c>
      <c r="C217" s="260">
        <v>1204186</v>
      </c>
      <c r="D217" s="260">
        <f>D218</f>
        <v>639588.91</v>
      </c>
      <c r="E217" s="260">
        <f t="shared" ref="E217:E223" si="5">D217/C217*100</f>
        <v>53.1137972040864</v>
      </c>
      <c r="F217" s="203"/>
      <c r="G217" s="255"/>
      <c r="H217" s="256"/>
      <c r="I217" s="256"/>
    </row>
    <row r="218" ht="34.2" customHeight="1" spans="1:9">
      <c r="A218" s="270" t="s">
        <v>245</v>
      </c>
      <c r="B218" s="262" t="s">
        <v>252</v>
      </c>
      <c r="C218" s="248">
        <v>1204186</v>
      </c>
      <c r="D218" s="248">
        <f>D219</f>
        <v>639588.91</v>
      </c>
      <c r="E218" s="248">
        <f t="shared" si="5"/>
        <v>53.1137972040864</v>
      </c>
      <c r="F218" s="203"/>
      <c r="G218" s="255"/>
      <c r="H218" s="256"/>
      <c r="I218" s="256"/>
    </row>
    <row r="219" ht="14.25" customHeight="1" spans="1:9">
      <c r="A219" s="276">
        <v>53</v>
      </c>
      <c r="B219" s="264" t="s">
        <v>167</v>
      </c>
      <c r="C219" s="251">
        <v>1204186</v>
      </c>
      <c r="D219" s="251">
        <f>D221+D228</f>
        <v>639588.91</v>
      </c>
      <c r="E219" s="251">
        <f t="shared" si="5"/>
        <v>53.1137972040864</v>
      </c>
      <c r="F219" s="203"/>
      <c r="G219" s="255"/>
      <c r="H219" s="256"/>
      <c r="I219" s="256"/>
    </row>
    <row r="220" ht="14.25" customHeight="1" spans="1:9">
      <c r="A220" s="265">
        <v>3</v>
      </c>
      <c r="B220" s="244" t="s">
        <v>72</v>
      </c>
      <c r="C220" s="232">
        <v>1204186</v>
      </c>
      <c r="D220" s="232">
        <v>639588.91</v>
      </c>
      <c r="E220" s="232">
        <f t="shared" si="5"/>
        <v>53.1137972040864</v>
      </c>
      <c r="F220" s="203"/>
      <c r="G220" s="255"/>
      <c r="H220" s="256"/>
      <c r="I220" s="256"/>
    </row>
    <row r="221" ht="14.25" customHeight="1" spans="1:9">
      <c r="A221" s="238">
        <v>31</v>
      </c>
      <c r="B221" s="239" t="s">
        <v>157</v>
      </c>
      <c r="C221" s="232">
        <v>1180760</v>
      </c>
      <c r="D221" s="232">
        <v>625487.62</v>
      </c>
      <c r="E221" s="232">
        <f t="shared" si="5"/>
        <v>52.9733070225956</v>
      </c>
      <c r="F221" s="203"/>
      <c r="G221" s="255"/>
      <c r="H221" s="256"/>
      <c r="I221" s="256"/>
    </row>
    <row r="222" ht="14.25" customHeight="1" spans="1:9">
      <c r="A222" s="238">
        <v>311</v>
      </c>
      <c r="B222" s="239" t="s">
        <v>74</v>
      </c>
      <c r="C222" s="232">
        <v>973654</v>
      </c>
      <c r="D222" s="232">
        <v>519566.24</v>
      </c>
      <c r="E222" s="232">
        <f t="shared" si="5"/>
        <v>53.3625127612068</v>
      </c>
      <c r="F222" s="203"/>
      <c r="G222" s="255"/>
      <c r="H222" s="256"/>
      <c r="I222" s="256"/>
    </row>
    <row r="223" ht="14.25" customHeight="1" spans="1:9">
      <c r="A223" s="235">
        <v>3111</v>
      </c>
      <c r="B223" s="266" t="s">
        <v>75</v>
      </c>
      <c r="C223" s="257">
        <v>973654</v>
      </c>
      <c r="D223" s="257">
        <v>519566.24</v>
      </c>
      <c r="E223" s="257">
        <f t="shared" si="5"/>
        <v>53.3625127612068</v>
      </c>
      <c r="F223" s="203"/>
      <c r="G223" s="255"/>
      <c r="H223" s="256"/>
      <c r="I223" s="256"/>
    </row>
    <row r="224" ht="14.25" customHeight="1" spans="1:9">
      <c r="A224" s="238">
        <v>312</v>
      </c>
      <c r="B224" s="239" t="s">
        <v>219</v>
      </c>
      <c r="C224" s="232">
        <v>46453</v>
      </c>
      <c r="D224" s="232">
        <v>20192.97</v>
      </c>
      <c r="E224" s="232">
        <f>D224/C225*100</f>
        <v>43.4696790304178</v>
      </c>
      <c r="F224" s="203"/>
      <c r="G224" s="255"/>
      <c r="H224" s="256"/>
      <c r="I224" s="256"/>
    </row>
    <row r="225" ht="14.25" customHeight="1" spans="1:9">
      <c r="A225" s="235">
        <v>3121</v>
      </c>
      <c r="B225" s="266" t="s">
        <v>219</v>
      </c>
      <c r="C225" s="257">
        <v>46453</v>
      </c>
      <c r="D225" s="257">
        <v>20192.97</v>
      </c>
      <c r="E225" s="257">
        <f t="shared" ref="E225:E232" si="6">D225/C225*100</f>
        <v>43.4696790304178</v>
      </c>
      <c r="F225" s="203"/>
      <c r="G225" s="255"/>
      <c r="H225" s="256"/>
      <c r="I225" s="256"/>
    </row>
    <row r="226" ht="14.25" customHeight="1" spans="1:9">
      <c r="A226" s="238">
        <v>313</v>
      </c>
      <c r="B226" s="239" t="s">
        <v>220</v>
      </c>
      <c r="C226" s="232">
        <v>160653</v>
      </c>
      <c r="D226" s="232">
        <v>85728.41</v>
      </c>
      <c r="E226" s="232">
        <f t="shared" si="6"/>
        <v>53.362470666592</v>
      </c>
      <c r="F226" s="203"/>
      <c r="G226" s="255"/>
      <c r="H226" s="256"/>
      <c r="I226" s="256"/>
    </row>
    <row r="227" ht="14.25" customHeight="1" spans="1:9">
      <c r="A227" s="235">
        <v>3132</v>
      </c>
      <c r="B227" s="266" t="s">
        <v>221</v>
      </c>
      <c r="C227" s="257">
        <v>160653</v>
      </c>
      <c r="D227" s="257">
        <v>85728.41</v>
      </c>
      <c r="E227" s="257">
        <f t="shared" si="6"/>
        <v>53.362470666592</v>
      </c>
      <c r="F227" s="203"/>
      <c r="G227" s="255"/>
      <c r="H227" s="256"/>
      <c r="I227" s="256"/>
    </row>
    <row r="228" ht="14.25" customHeight="1" spans="1:9">
      <c r="A228" s="238">
        <v>32</v>
      </c>
      <c r="B228" s="239" t="s">
        <v>81</v>
      </c>
      <c r="C228" s="232">
        <v>23426</v>
      </c>
      <c r="D228" s="232">
        <f>D230+D231</f>
        <v>14101.29</v>
      </c>
      <c r="E228" s="232">
        <f t="shared" si="6"/>
        <v>60.1950396994792</v>
      </c>
      <c r="F228" s="203"/>
      <c r="G228" s="255"/>
      <c r="H228" s="256"/>
      <c r="I228" s="256"/>
    </row>
    <row r="229" ht="14.25" customHeight="1" spans="1:9">
      <c r="A229" s="238">
        <v>321</v>
      </c>
      <c r="B229" s="239" t="s">
        <v>222</v>
      </c>
      <c r="C229" s="232">
        <v>18648</v>
      </c>
      <c r="D229" s="232">
        <v>11628.01</v>
      </c>
      <c r="E229" s="232">
        <f t="shared" si="6"/>
        <v>62.355265980266</v>
      </c>
      <c r="F229" s="203"/>
      <c r="G229" s="255"/>
      <c r="H229" s="256"/>
      <c r="I229" s="256"/>
    </row>
    <row r="230" ht="14.25" customHeight="1" spans="1:9">
      <c r="A230" s="235">
        <v>3212</v>
      </c>
      <c r="B230" s="266" t="s">
        <v>224</v>
      </c>
      <c r="C230" s="257">
        <v>18648</v>
      </c>
      <c r="D230" s="257">
        <v>11628.01</v>
      </c>
      <c r="E230" s="257">
        <f t="shared" si="6"/>
        <v>62.355265980266</v>
      </c>
      <c r="F230" s="203"/>
      <c r="G230" s="255"/>
      <c r="H230" s="256"/>
      <c r="I230" s="256"/>
    </row>
    <row r="231" ht="14.25" customHeight="1" spans="1:9">
      <c r="A231" s="238">
        <v>329</v>
      </c>
      <c r="B231" s="244" t="s">
        <v>204</v>
      </c>
      <c r="C231" s="232">
        <v>4778</v>
      </c>
      <c r="D231" s="232">
        <v>2473.28</v>
      </c>
      <c r="E231" s="232">
        <f t="shared" si="6"/>
        <v>51.7639179573043</v>
      </c>
      <c r="F231" s="203"/>
      <c r="G231" s="255"/>
      <c r="H231" s="256"/>
      <c r="I231" s="256"/>
    </row>
    <row r="232" ht="14.25" customHeight="1" spans="1:9">
      <c r="A232" s="235">
        <v>3295</v>
      </c>
      <c r="B232" s="266" t="s">
        <v>253</v>
      </c>
      <c r="C232" s="257">
        <v>4778</v>
      </c>
      <c r="D232" s="257">
        <v>2473.28</v>
      </c>
      <c r="E232" s="257">
        <f t="shared" si="6"/>
        <v>51.7639179573043</v>
      </c>
      <c r="F232" s="203"/>
      <c r="G232" s="255"/>
      <c r="H232" s="256"/>
      <c r="I232" s="256"/>
    </row>
    <row r="233" ht="14.25" customHeight="1" spans="1:9">
      <c r="A233" s="235"/>
      <c r="B233" s="266"/>
      <c r="C233" s="257"/>
      <c r="D233" s="257"/>
      <c r="E233" s="257"/>
      <c r="F233" s="203"/>
      <c r="G233" s="255"/>
      <c r="H233" s="256"/>
      <c r="I233" s="256"/>
    </row>
  </sheetData>
  <mergeCells count="3">
    <mergeCell ref="A1:E1"/>
    <mergeCell ref="A2:E2"/>
    <mergeCell ref="A5:B5"/>
  </mergeCells>
  <pageMargins left="0.708661417322835" right="0.708661417322835" top="0.748031496062992" bottom="0.748031496062992" header="0.31496062992126" footer="0.31496062992126"/>
  <pageSetup paperSize="9" scale="89" fitToHeight="2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64"/>
  <sheetViews>
    <sheetView tabSelected="1" zoomScale="85" zoomScaleNormal="85" topLeftCell="A254" workbookViewId="0">
      <selection activeCell="E262" sqref="E262"/>
    </sheetView>
  </sheetViews>
  <sheetFormatPr defaultColWidth="9.10909090909091" defaultRowHeight="15.5"/>
  <cols>
    <col min="1" max="1" width="10" style="10" customWidth="1"/>
    <col min="2" max="2" width="44.6636363636364" style="10" customWidth="1"/>
    <col min="3" max="3" width="17.1090909090909" style="10" hidden="1" customWidth="1"/>
    <col min="4" max="4" width="18.4454545454545" style="10" hidden="1" customWidth="1"/>
    <col min="5" max="5" width="17.8909090909091" style="11" customWidth="1"/>
    <col min="6" max="7" width="17.8909090909091" style="10" customWidth="1"/>
    <col min="8" max="14" width="15.1090909090909" style="10" customWidth="1"/>
    <col min="15" max="15" width="16.6636363636364" style="10" hidden="1" customWidth="1"/>
    <col min="16" max="16" width="16.4454545454545" style="10" hidden="1" customWidth="1"/>
    <col min="17" max="17" width="12.5545454545455" style="10" hidden="1" customWidth="1"/>
    <col min="18" max="18" width="15.1090909090909" style="10" customWidth="1"/>
    <col min="19" max="16384" width="9.10909090909091" style="10"/>
  </cols>
  <sheetData>
    <row r="1" ht="46.5" hidden="1" customHeight="1" spans="1:9">
      <c r="A1" s="12" t="s">
        <v>254</v>
      </c>
      <c r="B1" s="12"/>
      <c r="C1" s="12"/>
      <c r="D1" s="12"/>
      <c r="E1" s="12"/>
      <c r="F1" s="12"/>
      <c r="G1" s="12"/>
      <c r="H1" s="13"/>
      <c r="I1" s="13"/>
    </row>
    <row r="2" ht="15.6" hidden="1" customHeight="1" spans="1:7">
      <c r="A2" s="14"/>
      <c r="B2" s="14"/>
      <c r="C2" s="14"/>
      <c r="D2" s="14"/>
      <c r="E2" s="14"/>
      <c r="F2" s="14"/>
      <c r="G2" s="14"/>
    </row>
    <row r="3" ht="18.75" hidden="1" customHeight="1" spans="1:9">
      <c r="A3" s="15" t="s">
        <v>255</v>
      </c>
      <c r="B3" s="15"/>
      <c r="C3" s="15"/>
      <c r="D3" s="15"/>
      <c r="E3" s="15"/>
      <c r="F3" s="15"/>
      <c r="G3" s="15"/>
      <c r="H3" s="14"/>
      <c r="I3" s="14"/>
    </row>
    <row r="4" s="1" customFormat="1" ht="15.6" hidden="1" customHeight="1" spans="1:5">
      <c r="A4" s="16" t="s">
        <v>256</v>
      </c>
      <c r="B4" s="17"/>
      <c r="C4" s="17"/>
      <c r="D4" s="17"/>
      <c r="E4" s="17"/>
    </row>
    <row r="5" ht="33" hidden="1" customHeight="1" spans="1:7">
      <c r="A5" s="554" t="s">
        <v>257</v>
      </c>
      <c r="B5" s="18" t="s">
        <v>258</v>
      </c>
      <c r="C5" s="18"/>
      <c r="D5" s="18"/>
      <c r="E5" s="555" t="s">
        <v>259</v>
      </c>
      <c r="F5" s="555" t="s">
        <v>260</v>
      </c>
      <c r="G5" s="555" t="s">
        <v>261</v>
      </c>
    </row>
    <row r="6" ht="33" hidden="1" customHeight="1" spans="1:7">
      <c r="A6" s="20"/>
      <c r="B6" s="20"/>
      <c r="C6" s="20"/>
      <c r="D6" s="20"/>
      <c r="E6" s="21"/>
      <c r="F6" s="21"/>
      <c r="G6" s="21"/>
    </row>
    <row r="7" ht="33" hidden="1" customHeight="1" spans="1:7">
      <c r="A7" s="22">
        <v>67</v>
      </c>
      <c r="B7" s="23" t="s">
        <v>59</v>
      </c>
      <c r="C7" s="23"/>
      <c r="D7" s="23"/>
      <c r="E7" s="24">
        <f>SUM(E8:E9)</f>
        <v>21004501</v>
      </c>
      <c r="F7" s="24">
        <f>SUM(F8:F9)</f>
        <v>14243113</v>
      </c>
      <c r="G7" s="25">
        <f>SUM(G8:G9)</f>
        <v>14243113</v>
      </c>
    </row>
    <row r="8" ht="33" hidden="1" customHeight="1" spans="1:7">
      <c r="A8" s="26">
        <v>671</v>
      </c>
      <c r="B8" s="27" t="s">
        <v>61</v>
      </c>
      <c r="C8" s="27"/>
      <c r="D8" s="27"/>
      <c r="E8" s="28">
        <v>4243113</v>
      </c>
      <c r="F8" s="28">
        <v>4243113</v>
      </c>
      <c r="G8" s="29">
        <v>4243113</v>
      </c>
    </row>
    <row r="9" ht="46.95" hidden="1" customHeight="1" spans="1:7">
      <c r="A9" s="30">
        <v>671</v>
      </c>
      <c r="B9" s="31" t="s">
        <v>262</v>
      </c>
      <c r="C9" s="31"/>
      <c r="D9" s="31"/>
      <c r="E9" s="32">
        <v>16761388</v>
      </c>
      <c r="F9" s="32">
        <v>10000000</v>
      </c>
      <c r="G9" s="33">
        <v>10000000</v>
      </c>
    </row>
    <row r="10" ht="15.6" hidden="1" customHeight="1" spans="1:7">
      <c r="A10" s="556" t="s">
        <v>263</v>
      </c>
      <c r="B10" s="35"/>
      <c r="C10" s="35"/>
      <c r="D10" s="35"/>
      <c r="E10" s="36">
        <f>SUM(E7)</f>
        <v>21004501</v>
      </c>
      <c r="F10" s="36">
        <f>SUM(F7)</f>
        <v>14243113</v>
      </c>
      <c r="G10" s="36">
        <f>SUM(G7)</f>
        <v>14243113</v>
      </c>
    </row>
    <row r="11" ht="15.6" hidden="1" customHeight="1" spans="1:7">
      <c r="A11" s="37"/>
      <c r="B11" s="37"/>
      <c r="C11" s="37"/>
      <c r="D11" s="37"/>
      <c r="E11" s="38"/>
      <c r="F11" s="38"/>
      <c r="G11" s="38"/>
    </row>
    <row r="12" ht="18" hidden="1" customHeight="1" spans="1:7">
      <c r="A12" s="16" t="s">
        <v>264</v>
      </c>
      <c r="B12" s="1"/>
      <c r="C12" s="1"/>
      <c r="D12" s="1"/>
      <c r="E12" s="17"/>
      <c r="F12" s="1"/>
      <c r="G12" s="1"/>
    </row>
    <row r="13" ht="33" hidden="1" customHeight="1" spans="1:7">
      <c r="A13" s="554" t="s">
        <v>257</v>
      </c>
      <c r="B13" s="18" t="s">
        <v>258</v>
      </c>
      <c r="C13" s="18"/>
      <c r="D13" s="18"/>
      <c r="E13" s="555" t="s">
        <v>259</v>
      </c>
      <c r="F13" s="555" t="s">
        <v>260</v>
      </c>
      <c r="G13" s="555" t="s">
        <v>261</v>
      </c>
    </row>
    <row r="14" ht="33" hidden="1" customHeight="1" spans="1:7">
      <c r="A14" s="20"/>
      <c r="B14" s="20"/>
      <c r="C14" s="20"/>
      <c r="D14" s="20"/>
      <c r="E14" s="21"/>
      <c r="F14" s="21"/>
      <c r="G14" s="21"/>
    </row>
    <row r="15" ht="15.6" hidden="1" customHeight="1" spans="1:7">
      <c r="A15" s="22">
        <v>64</v>
      </c>
      <c r="B15" s="23" t="s">
        <v>265</v>
      </c>
      <c r="C15" s="23"/>
      <c r="D15" s="23"/>
      <c r="E15" s="24">
        <f>SUM(E16)</f>
        <v>5000</v>
      </c>
      <c r="F15" s="24">
        <f>SUM(F16)</f>
        <v>100000</v>
      </c>
      <c r="G15" s="25">
        <f>SUM(G16)</f>
        <v>100000</v>
      </c>
    </row>
    <row r="16" ht="15.6" hidden="1" customHeight="1" spans="1:7">
      <c r="A16" s="26">
        <v>641</v>
      </c>
      <c r="B16" s="27" t="s">
        <v>266</v>
      </c>
      <c r="C16" s="27"/>
      <c r="D16" s="27"/>
      <c r="E16" s="28">
        <v>5000</v>
      </c>
      <c r="F16" s="28">
        <v>100000</v>
      </c>
      <c r="G16" s="29">
        <v>100000</v>
      </c>
    </row>
    <row r="17" ht="31.2" hidden="1" customHeight="1" spans="1:7">
      <c r="A17" s="39">
        <v>66</v>
      </c>
      <c r="B17" s="40" t="s">
        <v>52</v>
      </c>
      <c r="C17" s="40"/>
      <c r="D17" s="40"/>
      <c r="E17" s="41">
        <f>SUM(E18:E18)</f>
        <v>2595000</v>
      </c>
      <c r="F17" s="41">
        <f>SUM(F18:F18)</f>
        <v>2500000</v>
      </c>
      <c r="G17" s="42">
        <f>SUM(G18:G18)</f>
        <v>2500000</v>
      </c>
    </row>
    <row r="18" ht="31.2" hidden="1" customHeight="1" spans="1:7">
      <c r="A18" s="30">
        <v>661</v>
      </c>
      <c r="B18" s="31" t="s">
        <v>54</v>
      </c>
      <c r="C18" s="31"/>
      <c r="D18" s="31"/>
      <c r="E18" s="32">
        <v>2595000</v>
      </c>
      <c r="F18" s="32">
        <v>2500000</v>
      </c>
      <c r="G18" s="33">
        <v>2500000</v>
      </c>
    </row>
    <row r="19" ht="15.6" hidden="1" customHeight="1" spans="1:7">
      <c r="A19" s="556" t="s">
        <v>267</v>
      </c>
      <c r="B19" s="35"/>
      <c r="C19" s="35"/>
      <c r="D19" s="35"/>
      <c r="E19" s="36">
        <f>SUM(E15,E17)</f>
        <v>2600000</v>
      </c>
      <c r="F19" s="36">
        <f>SUM(F15,F17)</f>
        <v>2600000</v>
      </c>
      <c r="G19" s="36">
        <f>SUM(G15,G17)</f>
        <v>2600000</v>
      </c>
    </row>
    <row r="20" ht="9.75" hidden="1" customHeight="1"/>
    <row r="21" ht="18.75" hidden="1" customHeight="1" spans="1:7">
      <c r="A21" s="16" t="s">
        <v>268</v>
      </c>
      <c r="B21" s="1"/>
      <c r="C21" s="1"/>
      <c r="D21" s="1"/>
      <c r="E21" s="17"/>
      <c r="F21" s="1"/>
      <c r="G21" s="1"/>
    </row>
    <row r="22" ht="33" hidden="1" customHeight="1" spans="1:7">
      <c r="A22" s="554" t="s">
        <v>257</v>
      </c>
      <c r="B22" s="18" t="s">
        <v>258</v>
      </c>
      <c r="C22" s="18"/>
      <c r="D22" s="18"/>
      <c r="E22" s="555" t="s">
        <v>259</v>
      </c>
      <c r="F22" s="555" t="s">
        <v>260</v>
      </c>
      <c r="G22" s="555" t="s">
        <v>261</v>
      </c>
    </row>
    <row r="23" ht="15.6" hidden="1" customHeight="1" spans="1:7">
      <c r="A23" s="20"/>
      <c r="B23" s="20"/>
      <c r="C23" s="20"/>
      <c r="D23" s="20"/>
      <c r="E23" s="21"/>
      <c r="F23" s="21"/>
      <c r="G23" s="21"/>
    </row>
    <row r="24" ht="15.6" hidden="1" customHeight="1" spans="1:7">
      <c r="A24" s="22">
        <v>652</v>
      </c>
      <c r="B24" s="23" t="s">
        <v>46</v>
      </c>
      <c r="C24" s="23"/>
      <c r="D24" s="23"/>
      <c r="E24" s="24">
        <f>SUM(E25:E25)</f>
        <v>15000000</v>
      </c>
      <c r="F24" s="24">
        <f>SUM(F25:F25)</f>
        <v>15000000</v>
      </c>
      <c r="G24" s="25">
        <f>SUM(G25:G25)</f>
        <v>15000000</v>
      </c>
    </row>
    <row r="25" ht="15.6" hidden="1" customHeight="1" spans="1:7">
      <c r="A25" s="26">
        <v>6526</v>
      </c>
      <c r="B25" s="27" t="s">
        <v>269</v>
      </c>
      <c r="C25" s="27"/>
      <c r="D25" s="27"/>
      <c r="E25" s="28">
        <v>15000000</v>
      </c>
      <c r="F25" s="28">
        <v>15000000</v>
      </c>
      <c r="G25" s="29">
        <v>15000000</v>
      </c>
    </row>
    <row r="26" ht="32.25" hidden="1" customHeight="1" spans="1:7">
      <c r="A26" s="39">
        <v>673</v>
      </c>
      <c r="B26" s="40" t="s">
        <v>270</v>
      </c>
      <c r="C26" s="40"/>
      <c r="D26" s="40"/>
      <c r="E26" s="41">
        <f>SUM(E27:E27)</f>
        <v>118878715</v>
      </c>
      <c r="F26" s="41">
        <f>SUM(F27:F27)</f>
        <v>118103420</v>
      </c>
      <c r="G26" s="42">
        <f>SUM(G27:G27)</f>
        <v>118093420</v>
      </c>
    </row>
    <row r="27" ht="30.75" hidden="1" customHeight="1" spans="1:7">
      <c r="A27" s="30">
        <v>6731</v>
      </c>
      <c r="B27" s="31" t="s">
        <v>270</v>
      </c>
      <c r="C27" s="31"/>
      <c r="D27" s="31"/>
      <c r="E27" s="32">
        <v>118878715</v>
      </c>
      <c r="F27" s="32">
        <v>118103420</v>
      </c>
      <c r="G27" s="33">
        <v>118093420</v>
      </c>
    </row>
    <row r="28" ht="21" hidden="1" customHeight="1" spans="1:7">
      <c r="A28" s="556" t="s">
        <v>271</v>
      </c>
      <c r="B28" s="35"/>
      <c r="C28" s="35"/>
      <c r="D28" s="35"/>
      <c r="E28" s="36">
        <f>SUM(E24,E26)</f>
        <v>133878715</v>
      </c>
      <c r="F28" s="36">
        <f>SUM(F24,F26)</f>
        <v>133103420</v>
      </c>
      <c r="G28" s="36">
        <f>SUM(G24,G26)</f>
        <v>133093420</v>
      </c>
    </row>
    <row r="29" ht="7.5" hidden="1" customHeight="1"/>
    <row r="30" ht="15.6" hidden="1" customHeight="1" spans="1:1">
      <c r="A30" s="4" t="s">
        <v>272</v>
      </c>
    </row>
    <row r="31" s="2" customFormat="1" ht="27" hidden="1" customHeight="1" spans="1:16">
      <c r="A31" s="554" t="s">
        <v>257</v>
      </c>
      <c r="B31" s="18" t="s">
        <v>258</v>
      </c>
      <c r="C31" s="18"/>
      <c r="D31" s="18"/>
      <c r="E31" s="555" t="s">
        <v>259</v>
      </c>
      <c r="F31" s="555" t="s">
        <v>260</v>
      </c>
      <c r="G31" s="555" t="s">
        <v>261</v>
      </c>
      <c r="H31" s="43"/>
      <c r="I31" s="66"/>
      <c r="J31" s="66"/>
      <c r="K31" s="66"/>
      <c r="L31" s="66"/>
      <c r="M31" s="66"/>
      <c r="N31" s="66"/>
      <c r="O31" s="557" t="s">
        <v>273</v>
      </c>
      <c r="P31" s="557" t="s">
        <v>274</v>
      </c>
    </row>
    <row r="32" s="2" customFormat="1" ht="22.5" hidden="1" customHeight="1" spans="1:16">
      <c r="A32" s="20"/>
      <c r="B32" s="20"/>
      <c r="C32" s="20"/>
      <c r="D32" s="20"/>
      <c r="E32" s="21"/>
      <c r="F32" s="21"/>
      <c r="G32" s="21"/>
      <c r="H32" s="43"/>
      <c r="I32" s="66"/>
      <c r="J32" s="66"/>
      <c r="K32" s="66"/>
      <c r="L32" s="66"/>
      <c r="M32" s="66"/>
      <c r="N32" s="66"/>
      <c r="O32" s="66"/>
      <c r="P32" s="66"/>
    </row>
    <row r="33" s="3" customFormat="1" ht="31.2" hidden="1" customHeight="1" spans="1:16">
      <c r="A33" s="22">
        <v>63</v>
      </c>
      <c r="B33" s="23" t="s">
        <v>37</v>
      </c>
      <c r="C33" s="23"/>
      <c r="D33" s="23"/>
      <c r="E33" s="24">
        <f>SUM(E34:E36)</f>
        <v>52412794</v>
      </c>
      <c r="F33" s="24">
        <f>SUM(F34:F36)</f>
        <v>10687410</v>
      </c>
      <c r="G33" s="25">
        <f>SUM(G34:G36)</f>
        <v>0</v>
      </c>
      <c r="H33" s="38"/>
      <c r="I33" s="38"/>
      <c r="J33" s="38"/>
      <c r="K33" s="38"/>
      <c r="L33" s="38"/>
      <c r="M33" s="38"/>
      <c r="N33" s="38"/>
      <c r="O33" s="68"/>
      <c r="P33" s="68"/>
    </row>
    <row r="34" ht="14.25" hidden="1" customHeight="1" spans="1:17">
      <c r="A34" s="26">
        <v>634</v>
      </c>
      <c r="B34" s="27" t="s">
        <v>275</v>
      </c>
      <c r="C34" s="27"/>
      <c r="D34" s="27"/>
      <c r="E34" s="44">
        <v>10000</v>
      </c>
      <c r="F34" s="44">
        <v>10000</v>
      </c>
      <c r="G34" s="45">
        <v>0</v>
      </c>
      <c r="H34" s="46"/>
      <c r="I34" s="46"/>
      <c r="J34" s="46"/>
      <c r="K34" s="46"/>
      <c r="L34" s="46"/>
      <c r="M34" s="46"/>
      <c r="N34" s="46"/>
      <c r="O34" s="10">
        <v>0</v>
      </c>
      <c r="P34" s="10">
        <v>0</v>
      </c>
      <c r="Q34" s="3"/>
    </row>
    <row r="35" ht="31.2" hidden="1" customHeight="1" spans="1:17">
      <c r="A35" s="26">
        <v>636</v>
      </c>
      <c r="B35" s="27" t="s">
        <v>276</v>
      </c>
      <c r="C35" s="27"/>
      <c r="D35" s="27"/>
      <c r="E35" s="44">
        <v>0</v>
      </c>
      <c r="F35" s="44">
        <v>2135482</v>
      </c>
      <c r="G35" s="45">
        <v>0</v>
      </c>
      <c r="H35" s="46"/>
      <c r="I35" s="46"/>
      <c r="J35" s="46"/>
      <c r="K35" s="46"/>
      <c r="L35" s="46"/>
      <c r="M35" s="46"/>
      <c r="N35" s="46"/>
      <c r="Q35" s="3"/>
    </row>
    <row r="36" ht="15.6" hidden="1" customHeight="1" spans="1:17">
      <c r="A36" s="30">
        <v>638</v>
      </c>
      <c r="B36" s="31" t="s">
        <v>277</v>
      </c>
      <c r="C36" s="31"/>
      <c r="D36" s="31"/>
      <c r="E36" s="47">
        <v>52402794</v>
      </c>
      <c r="F36" s="47">
        <v>8541928</v>
      </c>
      <c r="G36" s="48">
        <v>0</v>
      </c>
      <c r="H36" s="46"/>
      <c r="I36" s="46"/>
      <c r="J36" s="46"/>
      <c r="K36" s="46"/>
      <c r="L36" s="46"/>
      <c r="M36" s="46"/>
      <c r="N36" s="46"/>
      <c r="O36" s="10">
        <v>0</v>
      </c>
      <c r="P36" s="10">
        <v>0</v>
      </c>
      <c r="Q36" s="3"/>
    </row>
    <row r="37" s="4" customFormat="1" ht="15.6" hidden="1" customHeight="1" spans="1:17">
      <c r="A37" s="558" t="s">
        <v>278</v>
      </c>
      <c r="B37" s="50"/>
      <c r="C37" s="50"/>
      <c r="D37" s="50"/>
      <c r="E37" s="36">
        <f>SUM(E33)</f>
        <v>52412794</v>
      </c>
      <c r="F37" s="36">
        <f>SUM(F33)</f>
        <v>10687410</v>
      </c>
      <c r="G37" s="36">
        <f>SUM(G33)</f>
        <v>0</v>
      </c>
      <c r="H37" s="38"/>
      <c r="I37" s="38"/>
      <c r="J37" s="38"/>
      <c r="K37" s="38"/>
      <c r="L37" s="38"/>
      <c r="M37" s="38"/>
      <c r="N37" s="38"/>
      <c r="Q37" s="3"/>
    </row>
    <row r="38" s="4" customFormat="1" ht="15.6" hidden="1" customHeight="1" spans="1:17">
      <c r="A38" s="37"/>
      <c r="B38" s="37"/>
      <c r="C38" s="37"/>
      <c r="D38" s="37"/>
      <c r="E38" s="38"/>
      <c r="F38" s="38"/>
      <c r="G38" s="38"/>
      <c r="H38" s="38"/>
      <c r="I38" s="38"/>
      <c r="J38" s="38"/>
      <c r="K38" s="38"/>
      <c r="L38" s="38"/>
      <c r="M38" s="38"/>
      <c r="N38" s="38"/>
      <c r="Q38" s="3"/>
    </row>
    <row r="39" s="4" customFormat="1" ht="15.6" hidden="1" customHeight="1" spans="1:17">
      <c r="A39" s="4" t="s">
        <v>279</v>
      </c>
      <c r="B39" s="37"/>
      <c r="C39" s="37"/>
      <c r="D39" s="37"/>
      <c r="E39" s="38"/>
      <c r="F39" s="38"/>
      <c r="G39" s="38"/>
      <c r="H39" s="38"/>
      <c r="I39" s="38"/>
      <c r="J39" s="38"/>
      <c r="K39" s="38"/>
      <c r="L39" s="38"/>
      <c r="M39" s="38"/>
      <c r="N39" s="38"/>
      <c r="Q39" s="3"/>
    </row>
    <row r="40" ht="15" hidden="1" customHeight="1" spans="1:17">
      <c r="A40" s="554" t="s">
        <v>257</v>
      </c>
      <c r="B40" s="18" t="s">
        <v>258</v>
      </c>
      <c r="C40" s="18"/>
      <c r="D40" s="18"/>
      <c r="E40" s="555" t="s">
        <v>259</v>
      </c>
      <c r="F40" s="555" t="s">
        <v>260</v>
      </c>
      <c r="G40" s="555" t="s">
        <v>261</v>
      </c>
      <c r="H40" s="13"/>
      <c r="I40" s="13"/>
      <c r="J40" s="13"/>
      <c r="K40" s="13"/>
      <c r="L40" s="69"/>
      <c r="M40" s="70"/>
      <c r="O40" s="69"/>
      <c r="P40" s="69"/>
      <c r="Q40" s="69"/>
    </row>
    <row r="41" ht="39" hidden="1" customHeight="1" spans="1:17">
      <c r="A41" s="20"/>
      <c r="B41" s="20"/>
      <c r="C41" s="20"/>
      <c r="D41" s="20"/>
      <c r="E41" s="21"/>
      <c r="F41" s="21"/>
      <c r="G41" s="21"/>
      <c r="H41" s="13"/>
      <c r="I41" s="13"/>
      <c r="J41" s="13"/>
      <c r="K41" s="13"/>
      <c r="L41" s="69"/>
      <c r="M41" s="70"/>
      <c r="O41" s="69"/>
      <c r="P41" s="69"/>
      <c r="Q41" s="69"/>
    </row>
    <row r="42" ht="31.2" hidden="1" customHeight="1" spans="1:17">
      <c r="A42" s="22">
        <v>66</v>
      </c>
      <c r="B42" s="23" t="s">
        <v>52</v>
      </c>
      <c r="C42" s="23"/>
      <c r="D42" s="23"/>
      <c r="E42" s="24">
        <f>SUM(E43:E43)</f>
        <v>1140740</v>
      </c>
      <c r="F42" s="24">
        <f>SUM(F43:F43)</f>
        <v>1000000</v>
      </c>
      <c r="G42" s="25">
        <f>SUM(G43:G43)</f>
        <v>1000000</v>
      </c>
      <c r="H42" s="13"/>
      <c r="I42" s="13"/>
      <c r="J42" s="13"/>
      <c r="K42" s="13"/>
      <c r="L42" s="69"/>
      <c r="M42" s="70"/>
      <c r="O42" s="69"/>
      <c r="P42" s="69"/>
      <c r="Q42" s="69"/>
    </row>
    <row r="43" ht="31.2" hidden="1" customHeight="1" spans="1:17">
      <c r="A43" s="30">
        <v>663</v>
      </c>
      <c r="B43" s="31" t="s">
        <v>280</v>
      </c>
      <c r="C43" s="31"/>
      <c r="D43" s="31"/>
      <c r="E43" s="32">
        <v>1140740</v>
      </c>
      <c r="F43" s="32">
        <v>1000000</v>
      </c>
      <c r="G43" s="33">
        <v>1000000</v>
      </c>
      <c r="H43" s="13"/>
      <c r="I43" s="13"/>
      <c r="J43" s="13"/>
      <c r="K43" s="13"/>
      <c r="L43" s="69"/>
      <c r="M43" s="70"/>
      <c r="O43" s="69"/>
      <c r="P43" s="69"/>
      <c r="Q43" s="69"/>
    </row>
    <row r="44" ht="15.6" hidden="1" customHeight="1" spans="1:17">
      <c r="A44" s="559" t="s">
        <v>281</v>
      </c>
      <c r="B44" s="52"/>
      <c r="C44" s="52"/>
      <c r="D44" s="52"/>
      <c r="E44" s="36">
        <f>SUM(E42)</f>
        <v>1140740</v>
      </c>
      <c r="F44" s="36">
        <f>SUM(F42)</f>
        <v>1000000</v>
      </c>
      <c r="G44" s="36">
        <f>SUM(G42)</f>
        <v>1000000</v>
      </c>
      <c r="H44" s="13"/>
      <c r="I44" s="13"/>
      <c r="J44" s="13"/>
      <c r="K44" s="13"/>
      <c r="L44" s="69"/>
      <c r="M44" s="70"/>
      <c r="O44" s="69"/>
      <c r="P44" s="69"/>
      <c r="Q44" s="69"/>
    </row>
    <row r="45" ht="15.6" hidden="1" customHeight="1" spans="1:17">
      <c r="A45" s="53"/>
      <c r="B45" s="53"/>
      <c r="C45" s="53"/>
      <c r="D45" s="53"/>
      <c r="E45" s="38"/>
      <c r="F45" s="38"/>
      <c r="G45" s="38"/>
      <c r="H45" s="13"/>
      <c r="I45" s="13"/>
      <c r="J45" s="13"/>
      <c r="K45" s="13"/>
      <c r="L45" s="69"/>
      <c r="M45" s="70"/>
      <c r="O45" s="69"/>
      <c r="P45" s="69"/>
      <c r="Q45" s="69"/>
    </row>
    <row r="46" ht="15.6" hidden="1" customHeight="1" spans="1:17">
      <c r="A46" s="560" t="s">
        <v>282</v>
      </c>
      <c r="B46" s="55"/>
      <c r="C46" s="55"/>
      <c r="D46" s="55"/>
      <c r="E46" s="56"/>
      <c r="F46" s="55"/>
      <c r="G46" s="55"/>
      <c r="H46" s="13"/>
      <c r="I46" s="13"/>
      <c r="J46" s="13"/>
      <c r="K46" s="13"/>
      <c r="L46" s="69"/>
      <c r="M46" s="70"/>
      <c r="O46" s="69"/>
      <c r="P46" s="69"/>
      <c r="Q46" s="69"/>
    </row>
    <row r="47" ht="15" hidden="1" customHeight="1" spans="1:17">
      <c r="A47" s="554" t="s">
        <v>257</v>
      </c>
      <c r="B47" s="18" t="s">
        <v>258</v>
      </c>
      <c r="C47" s="18"/>
      <c r="D47" s="18"/>
      <c r="E47" s="555" t="s">
        <v>259</v>
      </c>
      <c r="F47" s="555" t="s">
        <v>260</v>
      </c>
      <c r="G47" s="555" t="s">
        <v>261</v>
      </c>
      <c r="H47" s="13"/>
      <c r="I47" s="13"/>
      <c r="J47" s="13"/>
      <c r="K47" s="13"/>
      <c r="L47" s="69"/>
      <c r="M47" s="70"/>
      <c r="O47" s="69"/>
      <c r="P47" s="69"/>
      <c r="Q47" s="69"/>
    </row>
    <row r="48" ht="39.75" hidden="1" customHeight="1" spans="1:17">
      <c r="A48" s="20"/>
      <c r="B48" s="20"/>
      <c r="C48" s="20"/>
      <c r="D48" s="20"/>
      <c r="E48" s="21"/>
      <c r="F48" s="21"/>
      <c r="G48" s="21"/>
      <c r="H48" s="13"/>
      <c r="I48" s="13"/>
      <c r="J48" s="13"/>
      <c r="K48" s="13"/>
      <c r="L48" s="69"/>
      <c r="M48" s="70"/>
      <c r="O48" s="69"/>
      <c r="P48" s="69"/>
      <c r="Q48" s="69"/>
    </row>
    <row r="49" ht="31.2" hidden="1" customHeight="1" spans="1:17">
      <c r="A49" s="22">
        <v>72</v>
      </c>
      <c r="B49" s="23" t="s">
        <v>283</v>
      </c>
      <c r="C49" s="23"/>
      <c r="D49" s="23"/>
      <c r="E49" s="24">
        <f>SUM(E50:E51)</f>
        <v>100000</v>
      </c>
      <c r="F49" s="24">
        <f>SUM(F50:F51)</f>
        <v>100000</v>
      </c>
      <c r="G49" s="25">
        <f>SUM(G50:G51)</f>
        <v>100000</v>
      </c>
      <c r="H49" s="13"/>
      <c r="I49" s="13"/>
      <c r="J49" s="13"/>
      <c r="K49" s="13"/>
      <c r="L49" s="69"/>
      <c r="M49" s="70"/>
      <c r="O49" s="69"/>
      <c r="P49" s="69"/>
      <c r="Q49" s="69"/>
    </row>
    <row r="50" ht="15.6" hidden="1" customHeight="1" spans="1:17">
      <c r="A50" s="26">
        <v>722</v>
      </c>
      <c r="B50" s="27" t="s">
        <v>284</v>
      </c>
      <c r="C50" s="27"/>
      <c r="D50" s="27"/>
      <c r="E50" s="44">
        <v>10000</v>
      </c>
      <c r="F50" s="44">
        <v>10000</v>
      </c>
      <c r="G50" s="45">
        <v>10000</v>
      </c>
      <c r="H50" s="13"/>
      <c r="I50" s="13"/>
      <c r="J50" s="13"/>
      <c r="K50" s="13"/>
      <c r="L50" s="69"/>
      <c r="M50" s="70"/>
      <c r="O50" s="69"/>
      <c r="P50" s="69"/>
      <c r="Q50" s="69"/>
    </row>
    <row r="51" ht="15.6" hidden="1" customHeight="1" spans="1:17">
      <c r="A51" s="30">
        <v>723</v>
      </c>
      <c r="B51" s="31" t="s">
        <v>285</v>
      </c>
      <c r="C51" s="31"/>
      <c r="D51" s="31"/>
      <c r="E51" s="32">
        <v>90000</v>
      </c>
      <c r="F51" s="32">
        <v>90000</v>
      </c>
      <c r="G51" s="33">
        <v>90000</v>
      </c>
      <c r="H51" s="13"/>
      <c r="I51" s="13"/>
      <c r="J51" s="13"/>
      <c r="K51" s="13"/>
      <c r="L51" s="69"/>
      <c r="M51" s="70"/>
      <c r="O51" s="69"/>
      <c r="P51" s="69"/>
      <c r="Q51" s="69"/>
    </row>
    <row r="52" ht="33" hidden="1" customHeight="1" spans="1:17">
      <c r="A52" s="559" t="s">
        <v>286</v>
      </c>
      <c r="B52" s="52"/>
      <c r="C52" s="52"/>
      <c r="D52" s="52"/>
      <c r="E52" s="36">
        <f>SUM(E49)</f>
        <v>100000</v>
      </c>
      <c r="F52" s="36">
        <f>SUM(F49)</f>
        <v>100000</v>
      </c>
      <c r="G52" s="36">
        <f>SUM(G49)</f>
        <v>100000</v>
      </c>
      <c r="H52" s="13"/>
      <c r="I52" s="13"/>
      <c r="J52" s="13"/>
      <c r="K52" s="13"/>
      <c r="L52" s="69"/>
      <c r="M52" s="70"/>
      <c r="O52" s="69"/>
      <c r="P52" s="69"/>
      <c r="Q52" s="69"/>
    </row>
    <row r="53" s="4" customFormat="1" ht="15.6" hidden="1" customHeight="1" spans="2:17">
      <c r="B53" s="37"/>
      <c r="C53" s="37"/>
      <c r="D53" s="37"/>
      <c r="E53" s="38"/>
      <c r="F53" s="38"/>
      <c r="G53" s="38"/>
      <c r="H53" s="38"/>
      <c r="I53" s="38"/>
      <c r="J53" s="38"/>
      <c r="K53" s="38"/>
      <c r="L53" s="38"/>
      <c r="M53" s="38"/>
      <c r="N53" s="38"/>
      <c r="Q53" s="3"/>
    </row>
    <row r="54" s="4" customFormat="1" ht="30.75" hidden="1" customHeight="1" spans="1:17">
      <c r="A54" s="561" t="s">
        <v>287</v>
      </c>
      <c r="B54" s="58"/>
      <c r="C54" s="58"/>
      <c r="D54" s="58"/>
      <c r="E54" s="59">
        <f>SUM(E10,E19,E28,E37,E44,E52)</f>
        <v>211136750</v>
      </c>
      <c r="F54" s="59">
        <f>SUM(F10,F19,F28,F37,F44,F52)</f>
        <v>161733943</v>
      </c>
      <c r="G54" s="59">
        <f>SUM(G10,G19,G28,G37,G44,G52)</f>
        <v>151036533</v>
      </c>
      <c r="H54" s="38"/>
      <c r="I54" s="38"/>
      <c r="J54" s="38"/>
      <c r="K54" s="38"/>
      <c r="L54" s="38"/>
      <c r="M54" s="38"/>
      <c r="N54" s="38"/>
      <c r="Q54" s="3"/>
    </row>
    <row r="55" ht="15.6" hidden="1" customHeight="1"/>
    <row r="56" ht="18.75" hidden="1" customHeight="1" spans="1:17">
      <c r="A56" s="15" t="s">
        <v>288</v>
      </c>
      <c r="B56" s="15"/>
      <c r="C56" s="15"/>
      <c r="D56" s="15"/>
      <c r="E56" s="15"/>
      <c r="F56" s="15"/>
      <c r="G56" s="15"/>
      <c r="H56" s="60"/>
      <c r="I56" s="60"/>
      <c r="J56" s="60"/>
      <c r="K56" s="60"/>
      <c r="L56" s="69"/>
      <c r="M56" s="70"/>
      <c r="O56" s="69"/>
      <c r="P56" s="69"/>
      <c r="Q56" s="69"/>
    </row>
    <row r="57" s="5" customFormat="1" ht="22.5" hidden="1" customHeight="1" spans="1:12">
      <c r="A57" s="14" t="s">
        <v>289</v>
      </c>
      <c r="B57" s="61"/>
      <c r="C57" s="61"/>
      <c r="D57" s="61"/>
      <c r="E57" s="61"/>
      <c r="G57" s="3"/>
      <c r="H57" s="62"/>
      <c r="I57" s="62"/>
      <c r="J57" s="62"/>
      <c r="K57" s="62"/>
      <c r="L57" s="62"/>
    </row>
    <row r="58" s="5" customFormat="1" ht="15.6" hidden="1" customHeight="1" spans="1:6">
      <c r="A58" s="562" t="s">
        <v>290</v>
      </c>
      <c r="B58" s="63"/>
      <c r="C58" s="63"/>
      <c r="D58" s="63"/>
      <c r="E58" s="63"/>
      <c r="F58" s="62"/>
    </row>
    <row r="59" s="4" customFormat="1" ht="15.6" hidden="1" customHeight="1" spans="1:17">
      <c r="A59" s="563" t="s">
        <v>291</v>
      </c>
      <c r="B59" s="64"/>
      <c r="C59" s="64"/>
      <c r="D59" s="64"/>
      <c r="E59" s="38"/>
      <c r="F59" s="38"/>
      <c r="G59" s="38"/>
      <c r="H59" s="38"/>
      <c r="I59" s="38"/>
      <c r="J59" s="38"/>
      <c r="K59" s="38"/>
      <c r="L59" s="38"/>
      <c r="M59" s="38"/>
      <c r="N59" s="38"/>
      <c r="Q59" s="3"/>
    </row>
    <row r="60" s="4" customFormat="1" ht="15.6" hidden="1" customHeight="1" spans="1:17">
      <c r="A60" s="65" t="s">
        <v>292</v>
      </c>
      <c r="B60" s="37"/>
      <c r="C60" s="37"/>
      <c r="D60" s="37"/>
      <c r="E60" s="38"/>
      <c r="F60" s="38"/>
      <c r="G60" s="38"/>
      <c r="H60" s="38"/>
      <c r="I60" s="38"/>
      <c r="J60" s="38"/>
      <c r="K60" s="38"/>
      <c r="L60" s="38"/>
      <c r="M60" s="38"/>
      <c r="N60" s="38"/>
      <c r="Q60" s="3"/>
    </row>
    <row r="61" s="2" customFormat="1" ht="32.25" hidden="1" customHeight="1" spans="1:16">
      <c r="A61" s="554" t="s">
        <v>293</v>
      </c>
      <c r="B61" s="18" t="s">
        <v>258</v>
      </c>
      <c r="C61" s="18"/>
      <c r="D61" s="18"/>
      <c r="E61" s="555" t="s">
        <v>259</v>
      </c>
      <c r="F61" s="555" t="s">
        <v>260</v>
      </c>
      <c r="G61" s="555" t="s">
        <v>261</v>
      </c>
      <c r="H61" s="43"/>
      <c r="I61" s="66"/>
      <c r="J61" s="66"/>
      <c r="K61" s="66"/>
      <c r="L61" s="66"/>
      <c r="M61" s="66"/>
      <c r="N61" s="66"/>
      <c r="O61" s="557" t="s">
        <v>273</v>
      </c>
      <c r="P61" s="557" t="s">
        <v>274</v>
      </c>
    </row>
    <row r="62" s="2" customFormat="1" ht="15" hidden="1" customHeight="1" spans="1:16">
      <c r="A62" s="20"/>
      <c r="B62" s="20"/>
      <c r="C62" s="20"/>
      <c r="D62" s="20"/>
      <c r="E62" s="21"/>
      <c r="F62" s="21"/>
      <c r="G62" s="21"/>
      <c r="H62" s="43"/>
      <c r="I62" s="66"/>
      <c r="J62" s="66"/>
      <c r="K62" s="66"/>
      <c r="L62" s="66"/>
      <c r="M62" s="66"/>
      <c r="N62" s="66"/>
      <c r="O62" s="66"/>
      <c r="P62" s="66"/>
    </row>
    <row r="63" s="3" customFormat="1" ht="15.75" hidden="1" customHeight="1" spans="1:17">
      <c r="A63" s="22">
        <v>32</v>
      </c>
      <c r="B63" s="23" t="s">
        <v>81</v>
      </c>
      <c r="C63" s="23"/>
      <c r="D63" s="23"/>
      <c r="E63" s="24">
        <f>SUM(E64)</f>
        <v>1243113</v>
      </c>
      <c r="F63" s="24">
        <f>SUM(F64:F64)</f>
        <v>1243113</v>
      </c>
      <c r="G63" s="25">
        <f>SUM(G64:G64)</f>
        <v>1243113</v>
      </c>
      <c r="H63" s="38"/>
      <c r="I63" s="38"/>
      <c r="J63" s="38"/>
      <c r="K63" s="38"/>
      <c r="L63" s="38"/>
      <c r="M63" s="38"/>
      <c r="N63" s="38"/>
      <c r="O63" s="3">
        <v>0</v>
      </c>
      <c r="P63" s="3">
        <v>0</v>
      </c>
      <c r="Q63" s="3">
        <f>SUM(F63:K63)</f>
        <v>2486226</v>
      </c>
    </row>
    <row r="64" ht="18" hidden="1" customHeight="1" spans="1:17">
      <c r="A64" s="26">
        <v>323</v>
      </c>
      <c r="B64" s="27" t="s">
        <v>96</v>
      </c>
      <c r="C64" s="27"/>
      <c r="D64" s="27"/>
      <c r="E64" s="44">
        <v>1243113</v>
      </c>
      <c r="F64" s="44">
        <v>1243113</v>
      </c>
      <c r="G64" s="44">
        <v>1243113</v>
      </c>
      <c r="H64" s="46"/>
      <c r="I64" s="46"/>
      <c r="J64" s="46"/>
      <c r="K64" s="46"/>
      <c r="L64" s="46"/>
      <c r="M64" s="46"/>
      <c r="N64" s="46"/>
      <c r="Q64" s="3"/>
    </row>
    <row r="65" ht="15.6" hidden="1" customHeight="1" spans="1:17">
      <c r="A65" s="71">
        <v>41</v>
      </c>
      <c r="B65" s="40" t="s">
        <v>123</v>
      </c>
      <c r="C65" s="40"/>
      <c r="D65" s="40"/>
      <c r="E65" s="41">
        <f>SUM(E66)</f>
        <v>25000</v>
      </c>
      <c r="F65" s="41">
        <f>SUM(F66)</f>
        <v>25000</v>
      </c>
      <c r="G65" s="42">
        <f>SUM(G66)</f>
        <v>25000</v>
      </c>
      <c r="H65" s="38"/>
      <c r="I65" s="38"/>
      <c r="J65" s="38"/>
      <c r="K65" s="38"/>
      <c r="L65" s="38"/>
      <c r="M65" s="38"/>
      <c r="N65" s="38"/>
      <c r="Q65" s="3">
        <f>SUM(F65:K65)</f>
        <v>50000</v>
      </c>
    </row>
    <row r="66" ht="15.6" hidden="1" customHeight="1" spans="1:17">
      <c r="A66" s="72">
        <v>412</v>
      </c>
      <c r="B66" s="27" t="s">
        <v>294</v>
      </c>
      <c r="C66" s="27"/>
      <c r="D66" s="27"/>
      <c r="E66" s="44">
        <v>25000</v>
      </c>
      <c r="F66" s="44">
        <v>25000</v>
      </c>
      <c r="G66" s="44">
        <v>25000</v>
      </c>
      <c r="H66" s="73"/>
      <c r="I66" s="73"/>
      <c r="J66" s="73"/>
      <c r="K66" s="73"/>
      <c r="L66" s="73"/>
      <c r="M66" s="73"/>
      <c r="N66" s="73"/>
      <c r="Q66" s="3"/>
    </row>
    <row r="67" ht="36" hidden="1" customHeight="1" spans="1:17">
      <c r="A67" s="39">
        <v>42</v>
      </c>
      <c r="B67" s="40" t="s">
        <v>295</v>
      </c>
      <c r="C67" s="40"/>
      <c r="D67" s="40"/>
      <c r="E67" s="41">
        <f>SUM(E68:E69)</f>
        <v>2975000</v>
      </c>
      <c r="F67" s="41">
        <f>SUM(F68:F69)</f>
        <v>2975000</v>
      </c>
      <c r="G67" s="41">
        <f>SUM(G68:G69)</f>
        <v>2975000</v>
      </c>
      <c r="H67" s="38"/>
      <c r="I67" s="38"/>
      <c r="J67" s="38"/>
      <c r="K67" s="38"/>
      <c r="L67" s="38"/>
      <c r="M67" s="38"/>
      <c r="N67" s="38"/>
      <c r="Q67" s="3">
        <f>SUM(F67:K67)</f>
        <v>5950000</v>
      </c>
    </row>
    <row r="68" s="6" customFormat="1" ht="15.6" hidden="1" customHeight="1" spans="1:14">
      <c r="A68" s="26">
        <v>421</v>
      </c>
      <c r="B68" s="27" t="s">
        <v>296</v>
      </c>
      <c r="C68" s="27"/>
      <c r="D68" s="27"/>
      <c r="E68" s="44">
        <v>2000000</v>
      </c>
      <c r="F68" s="44">
        <v>2000000</v>
      </c>
      <c r="G68" s="44">
        <v>2000000</v>
      </c>
      <c r="H68" s="46"/>
      <c r="I68" s="46"/>
      <c r="J68" s="46"/>
      <c r="K68" s="46"/>
      <c r="L68" s="46"/>
      <c r="M68" s="46"/>
      <c r="N68" s="46"/>
    </row>
    <row r="69" s="6" customFormat="1" ht="15.6" hidden="1" customHeight="1" spans="1:14">
      <c r="A69" s="30">
        <v>422</v>
      </c>
      <c r="B69" s="31" t="s">
        <v>127</v>
      </c>
      <c r="C69" s="31"/>
      <c r="D69" s="31"/>
      <c r="E69" s="47">
        <v>975000</v>
      </c>
      <c r="F69" s="47">
        <v>975000</v>
      </c>
      <c r="G69" s="47">
        <v>975000</v>
      </c>
      <c r="H69" s="46"/>
      <c r="I69" s="46"/>
      <c r="J69" s="46"/>
      <c r="K69" s="46"/>
      <c r="L69" s="46"/>
      <c r="M69" s="46"/>
      <c r="N69" s="46"/>
    </row>
    <row r="70" s="4" customFormat="1" ht="15.6" hidden="1" customHeight="1" spans="1:17">
      <c r="A70" s="561" t="s">
        <v>297</v>
      </c>
      <c r="B70" s="58"/>
      <c r="C70" s="58"/>
      <c r="D70" s="58"/>
      <c r="E70" s="36">
        <f>SUM(E63,E65,E67)</f>
        <v>4243113</v>
      </c>
      <c r="F70" s="36">
        <f>SUM(F63,F65,F67)</f>
        <v>4243113</v>
      </c>
      <c r="G70" s="36">
        <f>SUM(G63,G65,G67)</f>
        <v>4243113</v>
      </c>
      <c r="H70" s="38"/>
      <c r="I70" s="38"/>
      <c r="J70" s="38"/>
      <c r="K70" s="38"/>
      <c r="L70" s="38"/>
      <c r="M70" s="38"/>
      <c r="N70" s="38"/>
      <c r="O70" s="91" t="e">
        <f>SUM(#REF!,O63,#REF!,O65,O67)</f>
        <v>#REF!</v>
      </c>
      <c r="P70" s="36" t="e">
        <f>SUM(#REF!,P63,#REF!,P65,P67)</f>
        <v>#REF!</v>
      </c>
      <c r="Q70" s="36" t="e">
        <f>SUM(#REF!,Q63,#REF!,Q65,Q67)</f>
        <v>#REF!</v>
      </c>
    </row>
    <row r="71" s="4" customFormat="1" ht="15.6" hidden="1" customHeight="1" spans="1:17">
      <c r="A71" s="37"/>
      <c r="B71" s="37"/>
      <c r="C71" s="37"/>
      <c r="D71" s="37"/>
      <c r="E71" s="38"/>
      <c r="F71" s="38"/>
      <c r="G71" s="38"/>
      <c r="H71" s="38"/>
      <c r="I71" s="38"/>
      <c r="J71" s="38"/>
      <c r="K71" s="38"/>
      <c r="L71" s="38"/>
      <c r="M71" s="38"/>
      <c r="N71" s="38"/>
      <c r="Q71" s="3"/>
    </row>
    <row r="72" s="4" customFormat="1" ht="15.6" hidden="1" customHeight="1" spans="1:17">
      <c r="A72" s="65" t="s">
        <v>298</v>
      </c>
      <c r="B72" s="37"/>
      <c r="C72" s="37"/>
      <c r="D72" s="37"/>
      <c r="E72" s="38"/>
      <c r="F72" s="38"/>
      <c r="G72" s="38"/>
      <c r="H72" s="38"/>
      <c r="I72" s="38"/>
      <c r="J72" s="38"/>
      <c r="K72" s="38"/>
      <c r="L72" s="38"/>
      <c r="M72" s="38"/>
      <c r="N72" s="38"/>
      <c r="Q72" s="3"/>
    </row>
    <row r="73" s="2" customFormat="1" ht="32.25" hidden="1" customHeight="1" spans="1:16">
      <c r="A73" s="554" t="s">
        <v>293</v>
      </c>
      <c r="B73" s="18" t="s">
        <v>258</v>
      </c>
      <c r="C73" s="18"/>
      <c r="D73" s="18"/>
      <c r="E73" s="555" t="s">
        <v>259</v>
      </c>
      <c r="F73" s="555" t="s">
        <v>260</v>
      </c>
      <c r="G73" s="555" t="s">
        <v>261</v>
      </c>
      <c r="H73" s="43"/>
      <c r="I73" s="66"/>
      <c r="J73" s="66"/>
      <c r="K73" s="66"/>
      <c r="L73" s="66"/>
      <c r="M73" s="66"/>
      <c r="N73" s="66"/>
      <c r="O73" s="557" t="s">
        <v>273</v>
      </c>
      <c r="P73" s="557" t="s">
        <v>274</v>
      </c>
    </row>
    <row r="74" s="2" customFormat="1" ht="15" hidden="1" customHeight="1" spans="1:16">
      <c r="A74" s="20"/>
      <c r="B74" s="20"/>
      <c r="C74" s="20"/>
      <c r="D74" s="20"/>
      <c r="E74" s="21"/>
      <c r="F74" s="21"/>
      <c r="G74" s="21"/>
      <c r="H74" s="43"/>
      <c r="I74" s="66"/>
      <c r="J74" s="66"/>
      <c r="K74" s="66"/>
      <c r="L74" s="66"/>
      <c r="M74" s="66"/>
      <c r="N74" s="66"/>
      <c r="O74" s="66"/>
      <c r="P74" s="66"/>
    </row>
    <row r="75" s="3" customFormat="1" ht="14.25" hidden="1" customHeight="1" spans="1:17">
      <c r="A75" s="74">
        <v>31</v>
      </c>
      <c r="B75" s="23" t="s">
        <v>73</v>
      </c>
      <c r="C75" s="23"/>
      <c r="D75" s="23"/>
      <c r="E75" s="24">
        <f>SUM(E76:E77)</f>
        <v>1086000</v>
      </c>
      <c r="F75" s="24">
        <f>SUM(F76:F77)</f>
        <v>1086000</v>
      </c>
      <c r="G75" s="25">
        <f>SUM(G76:G77)</f>
        <v>1086000</v>
      </c>
      <c r="H75" s="38"/>
      <c r="I75" s="38"/>
      <c r="J75" s="38"/>
      <c r="K75" s="38"/>
      <c r="L75" s="38"/>
      <c r="M75" s="38"/>
      <c r="N75" s="38"/>
      <c r="O75" s="92">
        <f>SUM(O76:O77)</f>
        <v>0</v>
      </c>
      <c r="P75" s="90">
        <f>SUM(P76:P77)</f>
        <v>0</v>
      </c>
      <c r="Q75" s="3">
        <f>SUM(F75:K75)</f>
        <v>2172000</v>
      </c>
    </row>
    <row r="76" ht="14.25" hidden="1" customHeight="1" spans="1:17">
      <c r="A76" s="72">
        <v>311</v>
      </c>
      <c r="B76" s="27" t="s">
        <v>74</v>
      </c>
      <c r="C76" s="27"/>
      <c r="D76" s="27"/>
      <c r="E76" s="44">
        <v>1000000</v>
      </c>
      <c r="F76" s="75">
        <v>1000000</v>
      </c>
      <c r="G76" s="45">
        <v>1000000</v>
      </c>
      <c r="H76" s="46"/>
      <c r="I76" s="38"/>
      <c r="J76" s="46"/>
      <c r="K76" s="46"/>
      <c r="L76" s="46"/>
      <c r="M76" s="46"/>
      <c r="N76" s="46"/>
      <c r="O76" s="10">
        <v>0</v>
      </c>
      <c r="P76" s="10">
        <v>0</v>
      </c>
      <c r="Q76" s="3"/>
    </row>
    <row r="77" ht="18.75" hidden="1" customHeight="1" spans="1:17">
      <c r="A77" s="26">
        <v>313</v>
      </c>
      <c r="B77" s="27" t="s">
        <v>79</v>
      </c>
      <c r="C77" s="27"/>
      <c r="D77" s="27"/>
      <c r="E77" s="44">
        <v>86000</v>
      </c>
      <c r="F77" s="75">
        <v>86000</v>
      </c>
      <c r="G77" s="45">
        <v>86000</v>
      </c>
      <c r="H77" s="46"/>
      <c r="I77" s="38"/>
      <c r="J77" s="46"/>
      <c r="K77" s="46"/>
      <c r="L77" s="46"/>
      <c r="M77" s="46"/>
      <c r="N77" s="46"/>
      <c r="O77" s="10">
        <v>0</v>
      </c>
      <c r="P77" s="10">
        <v>0</v>
      </c>
      <c r="Q77" s="3"/>
    </row>
    <row r="78" s="4" customFormat="1" ht="15.75" hidden="1" customHeight="1" spans="1:17">
      <c r="A78" s="39">
        <v>38</v>
      </c>
      <c r="B78" s="76" t="s">
        <v>299</v>
      </c>
      <c r="C78" s="76"/>
      <c r="D78" s="76"/>
      <c r="E78" s="41">
        <f>SUM(E79)</f>
        <v>14000</v>
      </c>
      <c r="F78" s="41">
        <f>SUM(F79)</f>
        <v>14000</v>
      </c>
      <c r="G78" s="42">
        <f>SUM(G79)</f>
        <v>14000</v>
      </c>
      <c r="H78" s="38"/>
      <c r="I78" s="38"/>
      <c r="J78" s="38"/>
      <c r="K78" s="38"/>
      <c r="L78" s="38"/>
      <c r="M78" s="38"/>
      <c r="N78" s="38"/>
      <c r="O78" s="4">
        <v>0</v>
      </c>
      <c r="P78" s="4">
        <v>0</v>
      </c>
      <c r="Q78" s="4">
        <f>SUM(F78:K78)</f>
        <v>28000</v>
      </c>
    </row>
    <row r="79" ht="12.75" hidden="1" customHeight="1" spans="1:17">
      <c r="A79" s="26">
        <v>381</v>
      </c>
      <c r="B79" s="27" t="s">
        <v>300</v>
      </c>
      <c r="C79" s="27"/>
      <c r="D79" s="27"/>
      <c r="E79" s="44">
        <v>14000</v>
      </c>
      <c r="F79" s="75">
        <v>14000</v>
      </c>
      <c r="G79" s="77">
        <v>14000</v>
      </c>
      <c r="H79" s="46"/>
      <c r="I79" s="38"/>
      <c r="J79" s="46"/>
      <c r="K79" s="46"/>
      <c r="L79" s="46"/>
      <c r="M79" s="46"/>
      <c r="N79" s="46"/>
      <c r="O79" s="10">
        <v>0</v>
      </c>
      <c r="P79" s="10">
        <v>0</v>
      </c>
      <c r="Q79" s="3"/>
    </row>
    <row r="80" ht="37.5" hidden="1" customHeight="1" spans="1:17">
      <c r="A80" s="39">
        <v>42</v>
      </c>
      <c r="B80" s="40" t="s">
        <v>295</v>
      </c>
      <c r="C80" s="40"/>
      <c r="D80" s="40"/>
      <c r="E80" s="41">
        <f>SUM(E81:E83)</f>
        <v>1500000</v>
      </c>
      <c r="F80" s="41">
        <f>SUM(F81:F83)</f>
        <v>1500000</v>
      </c>
      <c r="G80" s="42">
        <f>SUM(G81:G83)</f>
        <v>1500000</v>
      </c>
      <c r="H80" s="38"/>
      <c r="I80" s="38"/>
      <c r="J80" s="38"/>
      <c r="K80" s="38"/>
      <c r="L80" s="38"/>
      <c r="M80" s="38"/>
      <c r="N80" s="38"/>
      <c r="Q80" s="3">
        <f>SUM(F80:K80)</f>
        <v>3000000</v>
      </c>
    </row>
    <row r="81" ht="15.6" hidden="1" customHeight="1" spans="1:17">
      <c r="A81" s="26">
        <v>422</v>
      </c>
      <c r="B81" s="27" t="s">
        <v>127</v>
      </c>
      <c r="C81" s="27"/>
      <c r="D81" s="27"/>
      <c r="E81" s="44">
        <v>1296000</v>
      </c>
      <c r="F81" s="44">
        <v>1296000</v>
      </c>
      <c r="G81" s="45">
        <v>1296000</v>
      </c>
      <c r="H81" s="46"/>
      <c r="I81" s="38"/>
      <c r="J81" s="46"/>
      <c r="K81" s="46"/>
      <c r="L81" s="46"/>
      <c r="M81" s="46"/>
      <c r="N81" s="46"/>
      <c r="Q81" s="3"/>
    </row>
    <row r="82" ht="13.5" hidden="1" customHeight="1" spans="1:17">
      <c r="A82" s="26">
        <v>424</v>
      </c>
      <c r="B82" s="27" t="s">
        <v>301</v>
      </c>
      <c r="C82" s="27"/>
      <c r="D82" s="27"/>
      <c r="E82" s="44">
        <v>4000</v>
      </c>
      <c r="F82" s="44">
        <v>4000</v>
      </c>
      <c r="G82" s="45">
        <v>4000</v>
      </c>
      <c r="H82" s="46"/>
      <c r="I82" s="38"/>
      <c r="J82" s="46"/>
      <c r="K82" s="46"/>
      <c r="L82" s="46"/>
      <c r="M82" s="46"/>
      <c r="N82" s="46"/>
      <c r="Q82" s="3"/>
    </row>
    <row r="83" ht="15.6" hidden="1" customHeight="1" spans="1:17">
      <c r="A83" s="30">
        <v>426</v>
      </c>
      <c r="B83" s="31" t="s">
        <v>302</v>
      </c>
      <c r="C83" s="31"/>
      <c r="D83" s="31"/>
      <c r="E83" s="47">
        <v>200000</v>
      </c>
      <c r="F83" s="47">
        <v>200000</v>
      </c>
      <c r="G83" s="48">
        <v>200000</v>
      </c>
      <c r="H83" s="46"/>
      <c r="I83" s="38"/>
      <c r="J83" s="46"/>
      <c r="K83" s="46"/>
      <c r="L83" s="46"/>
      <c r="M83" s="46"/>
      <c r="N83" s="46"/>
      <c r="Q83" s="3"/>
    </row>
    <row r="84" s="4" customFormat="1" ht="15.6" hidden="1" customHeight="1" spans="1:17">
      <c r="A84" s="561" t="s">
        <v>297</v>
      </c>
      <c r="B84" s="58"/>
      <c r="C84" s="58"/>
      <c r="D84" s="58"/>
      <c r="E84" s="36">
        <f>SUM(E75,E78,E80)</f>
        <v>2600000</v>
      </c>
      <c r="F84" s="36">
        <f>SUM(F75,F78,F80)</f>
        <v>2600000</v>
      </c>
      <c r="G84" s="36">
        <f>SUM(G75,G78,G80)</f>
        <v>2600000</v>
      </c>
      <c r="H84" s="38"/>
      <c r="I84" s="38"/>
      <c r="J84" s="38"/>
      <c r="K84" s="38"/>
      <c r="L84" s="38"/>
      <c r="M84" s="38"/>
      <c r="N84" s="38"/>
      <c r="O84" s="91" t="e">
        <f>SUM(O75,O78,#REF!,#REF!,O80)</f>
        <v>#REF!</v>
      </c>
      <c r="P84" s="36" t="e">
        <f>SUM(P75,P78,#REF!,#REF!,P80)</f>
        <v>#REF!</v>
      </c>
      <c r="Q84" s="36" t="e">
        <f>SUM(Q75,Q78,#REF!,#REF!,Q80)</f>
        <v>#REF!</v>
      </c>
    </row>
    <row r="85" s="4" customFormat="1" ht="15.6" hidden="1" customHeight="1" spans="1:17">
      <c r="A85" s="37"/>
      <c r="B85" s="37"/>
      <c r="C85" s="37"/>
      <c r="D85" s="37"/>
      <c r="E85" s="38"/>
      <c r="F85" s="38"/>
      <c r="G85" s="38"/>
      <c r="H85" s="38"/>
      <c r="I85" s="38"/>
      <c r="J85" s="38"/>
      <c r="K85" s="38"/>
      <c r="L85" s="38"/>
      <c r="M85" s="38"/>
      <c r="N85" s="38"/>
      <c r="Q85" s="3"/>
    </row>
    <row r="86" s="4" customFormat="1" ht="15.6" hidden="1" customHeight="1" spans="1:17">
      <c r="A86" s="4" t="s">
        <v>268</v>
      </c>
      <c r="B86" s="37"/>
      <c r="C86" s="37"/>
      <c r="D86" s="37"/>
      <c r="E86" s="38"/>
      <c r="F86" s="38"/>
      <c r="G86" s="38"/>
      <c r="H86" s="38"/>
      <c r="I86" s="38"/>
      <c r="J86" s="38"/>
      <c r="K86" s="38"/>
      <c r="L86" s="38"/>
      <c r="M86" s="38"/>
      <c r="N86" s="38"/>
      <c r="Q86" s="3"/>
    </row>
    <row r="87" s="2" customFormat="1" ht="32.25" hidden="1" customHeight="1" spans="1:16">
      <c r="A87" s="554" t="s">
        <v>293</v>
      </c>
      <c r="B87" s="18" t="s">
        <v>258</v>
      </c>
      <c r="C87" s="18"/>
      <c r="D87" s="18"/>
      <c r="E87" s="555" t="s">
        <v>259</v>
      </c>
      <c r="F87" s="555" t="s">
        <v>260</v>
      </c>
      <c r="G87" s="555" t="s">
        <v>261</v>
      </c>
      <c r="H87" s="43"/>
      <c r="I87" s="66"/>
      <c r="J87" s="66"/>
      <c r="K87" s="66"/>
      <c r="L87" s="66"/>
      <c r="M87" s="66"/>
      <c r="N87" s="66"/>
      <c r="O87" s="557" t="s">
        <v>273</v>
      </c>
      <c r="P87" s="557" t="s">
        <v>274</v>
      </c>
    </row>
    <row r="88" s="2" customFormat="1" ht="15" hidden="1" customHeight="1" spans="1:16">
      <c r="A88" s="20"/>
      <c r="B88" s="20"/>
      <c r="C88" s="20"/>
      <c r="D88" s="20"/>
      <c r="E88" s="21"/>
      <c r="F88" s="21"/>
      <c r="G88" s="21"/>
      <c r="H88" s="43"/>
      <c r="I88" s="66"/>
      <c r="J88" s="66"/>
      <c r="K88" s="66"/>
      <c r="L88" s="66"/>
      <c r="M88" s="66"/>
      <c r="N88" s="66"/>
      <c r="O88" s="66"/>
      <c r="P88" s="66"/>
    </row>
    <row r="89" s="3" customFormat="1" ht="14.25" hidden="1" customHeight="1" spans="1:17">
      <c r="A89" s="74">
        <v>31</v>
      </c>
      <c r="B89" s="23" t="s">
        <v>73</v>
      </c>
      <c r="C89" s="23"/>
      <c r="D89" s="23"/>
      <c r="E89" s="24">
        <f>SUM(E90:E92)</f>
        <v>93562200</v>
      </c>
      <c r="F89" s="24">
        <f>SUM(F90:F92)</f>
        <v>93562200</v>
      </c>
      <c r="G89" s="25">
        <f>SUM(G90:G92)</f>
        <v>93562200</v>
      </c>
      <c r="H89" s="38"/>
      <c r="I89" s="38"/>
      <c r="J89" s="38"/>
      <c r="K89" s="38"/>
      <c r="L89" s="38"/>
      <c r="M89" s="38"/>
      <c r="N89" s="38"/>
      <c r="O89" s="92">
        <f>SUM(O90:O92)</f>
        <v>0</v>
      </c>
      <c r="P89" s="90">
        <f>SUM(P90:P92)</f>
        <v>0</v>
      </c>
      <c r="Q89" s="3">
        <f>SUM(F89:K89)</f>
        <v>187124400</v>
      </c>
    </row>
    <row r="90" ht="14.25" hidden="1" customHeight="1" spans="1:17">
      <c r="A90" s="72">
        <v>311</v>
      </c>
      <c r="B90" s="27" t="s">
        <v>74</v>
      </c>
      <c r="C90" s="27"/>
      <c r="D90" s="27"/>
      <c r="E90" s="44">
        <v>78040000</v>
      </c>
      <c r="F90" s="75">
        <v>78040000</v>
      </c>
      <c r="G90" s="45">
        <v>78040000</v>
      </c>
      <c r="H90" s="46"/>
      <c r="I90" s="46"/>
      <c r="J90" s="46"/>
      <c r="K90" s="46"/>
      <c r="L90" s="46"/>
      <c r="M90" s="46"/>
      <c r="N90" s="46"/>
      <c r="O90" s="10">
        <v>0</v>
      </c>
      <c r="P90" s="10">
        <v>0</v>
      </c>
      <c r="Q90" s="3"/>
    </row>
    <row r="91" ht="14.25" hidden="1" customHeight="1" spans="1:17">
      <c r="A91" s="26">
        <v>312</v>
      </c>
      <c r="B91" s="27" t="s">
        <v>77</v>
      </c>
      <c r="C91" s="27"/>
      <c r="D91" s="27"/>
      <c r="E91" s="44">
        <v>2356200</v>
      </c>
      <c r="F91" s="75">
        <v>2356200</v>
      </c>
      <c r="G91" s="45">
        <v>2356200</v>
      </c>
      <c r="H91" s="46"/>
      <c r="I91" s="46"/>
      <c r="J91" s="46"/>
      <c r="K91" s="46"/>
      <c r="L91" s="46"/>
      <c r="M91" s="46"/>
      <c r="N91" s="46"/>
      <c r="O91" s="10">
        <v>0</v>
      </c>
      <c r="P91" s="10">
        <v>0</v>
      </c>
      <c r="Q91" s="3"/>
    </row>
    <row r="92" ht="18.75" hidden="1" customHeight="1" spans="1:17">
      <c r="A92" s="26">
        <v>313</v>
      </c>
      <c r="B92" s="27" t="s">
        <v>79</v>
      </c>
      <c r="C92" s="27"/>
      <c r="D92" s="27"/>
      <c r="E92" s="44">
        <v>13166000</v>
      </c>
      <c r="F92" s="75">
        <v>13166000</v>
      </c>
      <c r="G92" s="45">
        <v>13166000</v>
      </c>
      <c r="H92" s="46"/>
      <c r="I92" s="46"/>
      <c r="J92" s="46"/>
      <c r="K92" s="46"/>
      <c r="L92" s="46"/>
      <c r="M92" s="46"/>
      <c r="N92" s="46"/>
      <c r="O92" s="10">
        <v>0</v>
      </c>
      <c r="P92" s="10">
        <v>0</v>
      </c>
      <c r="Q92" s="3"/>
    </row>
    <row r="93" s="3" customFormat="1" ht="15.75" hidden="1" customHeight="1" spans="1:17">
      <c r="A93" s="39">
        <v>32</v>
      </c>
      <c r="B93" s="40" t="s">
        <v>81</v>
      </c>
      <c r="C93" s="40"/>
      <c r="D93" s="40"/>
      <c r="E93" s="41">
        <f>SUM(E94:E97)</f>
        <v>39696515</v>
      </c>
      <c r="F93" s="41">
        <f>SUM(F94:F97)</f>
        <v>38921220</v>
      </c>
      <c r="G93" s="42">
        <f>SUM(G94:G97)</f>
        <v>38911220</v>
      </c>
      <c r="H93" s="38"/>
      <c r="I93" s="38"/>
      <c r="J93" s="38"/>
      <c r="K93" s="38"/>
      <c r="L93" s="38"/>
      <c r="M93" s="38"/>
      <c r="N93" s="38"/>
      <c r="O93" s="3">
        <v>0</v>
      </c>
      <c r="P93" s="3">
        <v>0</v>
      </c>
      <c r="Q93" s="3">
        <f>SUM(F93:K93)</f>
        <v>77832440</v>
      </c>
    </row>
    <row r="94" ht="21" hidden="1" customHeight="1" spans="1:17">
      <c r="A94" s="26">
        <v>321</v>
      </c>
      <c r="B94" s="27" t="s">
        <v>82</v>
      </c>
      <c r="C94" s="27"/>
      <c r="D94" s="27"/>
      <c r="E94" s="44">
        <v>2634538</v>
      </c>
      <c r="F94" s="75">
        <v>2634538</v>
      </c>
      <c r="G94" s="29">
        <v>2634538</v>
      </c>
      <c r="H94" s="46"/>
      <c r="I94" s="46"/>
      <c r="J94" s="46"/>
      <c r="K94" s="46"/>
      <c r="L94" s="46"/>
      <c r="M94" s="46"/>
      <c r="N94" s="46"/>
      <c r="O94" s="10">
        <v>0</v>
      </c>
      <c r="P94" s="10">
        <v>0</v>
      </c>
      <c r="Q94" s="3"/>
    </row>
    <row r="95" ht="14.25" hidden="1" customHeight="1" spans="1:17">
      <c r="A95" s="26">
        <v>322</v>
      </c>
      <c r="B95" s="27" t="s">
        <v>88</v>
      </c>
      <c r="C95" s="27"/>
      <c r="D95" s="27"/>
      <c r="E95" s="44">
        <f>32727000-1326966</f>
        <v>31400034</v>
      </c>
      <c r="F95" s="44">
        <f>32727000-1327265</f>
        <v>31399735</v>
      </c>
      <c r="G95" s="29">
        <f>32727000-1316965</f>
        <v>31410035</v>
      </c>
      <c r="H95" s="46"/>
      <c r="I95" s="46"/>
      <c r="J95" s="46"/>
      <c r="K95" s="46"/>
      <c r="L95" s="46"/>
      <c r="M95" s="46"/>
      <c r="N95" s="46"/>
      <c r="O95" s="10">
        <v>0</v>
      </c>
      <c r="P95" s="10">
        <v>0</v>
      </c>
      <c r="Q95" s="3"/>
    </row>
    <row r="96" ht="18" hidden="1" customHeight="1" spans="1:17">
      <c r="A96" s="26">
        <v>323</v>
      </c>
      <c r="B96" s="27" t="s">
        <v>96</v>
      </c>
      <c r="C96" s="27"/>
      <c r="D96" s="27"/>
      <c r="E96" s="44">
        <f>5336877-76559</f>
        <v>5260318</v>
      </c>
      <c r="F96" s="44">
        <f>5336877-851555</f>
        <v>4485322</v>
      </c>
      <c r="G96" s="29">
        <f>5336877-871855</f>
        <v>4465022</v>
      </c>
      <c r="H96" s="46"/>
      <c r="I96" s="46"/>
      <c r="J96" s="46"/>
      <c r="K96" s="46"/>
      <c r="L96" s="46"/>
      <c r="M96" s="46"/>
      <c r="N96" s="46"/>
      <c r="Q96" s="3"/>
    </row>
    <row r="97" ht="15.6" hidden="1" customHeight="1" spans="1:17">
      <c r="A97" s="26">
        <v>329</v>
      </c>
      <c r="B97" s="27" t="s">
        <v>112</v>
      </c>
      <c r="C97" s="27"/>
      <c r="D97" s="27"/>
      <c r="E97" s="44">
        <v>401625</v>
      </c>
      <c r="F97" s="44">
        <v>401625</v>
      </c>
      <c r="G97" s="29">
        <v>401625</v>
      </c>
      <c r="H97" s="46"/>
      <c r="I97" s="46"/>
      <c r="J97" s="46"/>
      <c r="K97" s="46"/>
      <c r="L97" s="46"/>
      <c r="M97" s="46"/>
      <c r="N97" s="46"/>
      <c r="Q97" s="3"/>
    </row>
    <row r="98" s="3" customFormat="1" ht="15.6" hidden="1" customHeight="1" spans="1:17">
      <c r="A98" s="39">
        <v>34</v>
      </c>
      <c r="B98" s="40" t="s">
        <v>206</v>
      </c>
      <c r="C98" s="40"/>
      <c r="D98" s="40"/>
      <c r="E98" s="41">
        <f>SUM(E99:E100)</f>
        <v>500000</v>
      </c>
      <c r="F98" s="41">
        <f>SUM(F99:F100)</f>
        <v>500000</v>
      </c>
      <c r="G98" s="42">
        <f>SUM(G99:G100)</f>
        <v>500000</v>
      </c>
      <c r="H98" s="38"/>
      <c r="I98" s="38"/>
      <c r="J98" s="38"/>
      <c r="K98" s="38"/>
      <c r="L98" s="38"/>
      <c r="M98" s="38"/>
      <c r="N98" s="38"/>
      <c r="Q98" s="3">
        <f>SUM(F98:K98)</f>
        <v>1000000</v>
      </c>
    </row>
    <row r="99" ht="15.6" hidden="1" customHeight="1" spans="1:14">
      <c r="A99" s="26">
        <v>342</v>
      </c>
      <c r="B99" s="27" t="s">
        <v>303</v>
      </c>
      <c r="C99" s="27"/>
      <c r="D99" s="27"/>
      <c r="E99" s="44">
        <v>100000</v>
      </c>
      <c r="F99" s="44">
        <v>100000</v>
      </c>
      <c r="G99" s="45">
        <v>100000</v>
      </c>
      <c r="H99" s="46"/>
      <c r="I99" s="46"/>
      <c r="J99" s="46"/>
      <c r="K99" s="46"/>
      <c r="L99" s="46"/>
      <c r="M99" s="46"/>
      <c r="N99" s="46"/>
    </row>
    <row r="100" ht="15.6" hidden="1" customHeight="1" spans="1:17">
      <c r="A100" s="26">
        <v>343</v>
      </c>
      <c r="B100" s="27" t="s">
        <v>117</v>
      </c>
      <c r="C100" s="27"/>
      <c r="D100" s="27"/>
      <c r="E100" s="44">
        <v>400000</v>
      </c>
      <c r="F100" s="44">
        <v>400000</v>
      </c>
      <c r="G100" s="29">
        <v>400000</v>
      </c>
      <c r="H100" s="46"/>
      <c r="I100" s="46"/>
      <c r="J100" s="46"/>
      <c r="K100" s="46"/>
      <c r="L100" s="46"/>
      <c r="M100" s="46"/>
      <c r="N100" s="46"/>
      <c r="Q100" s="3"/>
    </row>
    <row r="101" s="3" customFormat="1" ht="31.2" hidden="1" customHeight="1" spans="1:14">
      <c r="A101" s="39">
        <v>37</v>
      </c>
      <c r="B101" s="40" t="s">
        <v>304</v>
      </c>
      <c r="C101" s="40"/>
      <c r="D101" s="40"/>
      <c r="E101" s="41">
        <f>SUM(E102)</f>
        <v>120000</v>
      </c>
      <c r="F101" s="41">
        <f>SUM(F102)</f>
        <v>120000</v>
      </c>
      <c r="G101" s="42">
        <f>SUM(G102)</f>
        <v>120000</v>
      </c>
      <c r="H101" s="38"/>
      <c r="I101" s="38"/>
      <c r="J101" s="38"/>
      <c r="K101" s="38"/>
      <c r="L101" s="38"/>
      <c r="M101" s="38"/>
      <c r="N101" s="38"/>
    </row>
    <row r="102" ht="31.2" hidden="1" customHeight="1" spans="1:17">
      <c r="A102" s="30">
        <v>372</v>
      </c>
      <c r="B102" s="31" t="s">
        <v>305</v>
      </c>
      <c r="C102" s="31"/>
      <c r="D102" s="31"/>
      <c r="E102" s="47">
        <v>120000</v>
      </c>
      <c r="F102" s="47">
        <v>120000</v>
      </c>
      <c r="G102" s="33">
        <v>120000</v>
      </c>
      <c r="H102" s="46"/>
      <c r="I102" s="46"/>
      <c r="J102" s="46"/>
      <c r="K102" s="46"/>
      <c r="L102" s="46"/>
      <c r="M102" s="46"/>
      <c r="N102" s="46"/>
      <c r="Q102" s="3"/>
    </row>
    <row r="103" s="4" customFormat="1" ht="15.75" hidden="1" customHeight="1" spans="1:17">
      <c r="A103" s="561" t="s">
        <v>297</v>
      </c>
      <c r="B103" s="58"/>
      <c r="C103" s="58"/>
      <c r="D103" s="58"/>
      <c r="E103" s="36">
        <f>SUM(E89,E93,E98,E101)</f>
        <v>133878715</v>
      </c>
      <c r="F103" s="36">
        <f>SUM(F89,F93,F98,F101)</f>
        <v>133103420</v>
      </c>
      <c r="G103" s="36">
        <f>SUM(G89,G93,G98,G101)</f>
        <v>133093420</v>
      </c>
      <c r="H103" s="38"/>
      <c r="I103" s="38"/>
      <c r="J103" s="38"/>
      <c r="K103" s="38"/>
      <c r="L103" s="38"/>
      <c r="M103" s="38"/>
      <c r="N103" s="38"/>
      <c r="O103" s="91" t="e">
        <f>SUM(O89,O93,O98,#REF!,#REF!)</f>
        <v>#REF!</v>
      </c>
      <c r="P103" s="36" t="e">
        <f>SUM(P89,P93,P98,#REF!,#REF!)</f>
        <v>#REF!</v>
      </c>
      <c r="Q103" s="36" t="e">
        <f>SUM(Q89,Q93,Q98,#REF!,#REF!)</f>
        <v>#REF!</v>
      </c>
    </row>
    <row r="104" s="4" customFormat="1" ht="15.6" hidden="1" customHeight="1" spans="1:17">
      <c r="A104" s="37"/>
      <c r="B104" s="37"/>
      <c r="C104" s="37"/>
      <c r="D104" s="37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Q104" s="3"/>
    </row>
    <row r="105" s="4" customFormat="1" ht="15.6" hidden="1" customHeight="1" spans="1:17">
      <c r="A105" s="4" t="s">
        <v>306</v>
      </c>
      <c r="B105" s="37"/>
      <c r="C105" s="37"/>
      <c r="D105" s="37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Q105" s="3"/>
    </row>
    <row r="106" s="2" customFormat="1" ht="32.25" hidden="1" customHeight="1" spans="1:16">
      <c r="A106" s="554" t="s">
        <v>293</v>
      </c>
      <c r="B106" s="18" t="s">
        <v>258</v>
      </c>
      <c r="C106" s="18"/>
      <c r="D106" s="18"/>
      <c r="E106" s="555" t="s">
        <v>259</v>
      </c>
      <c r="F106" s="555" t="s">
        <v>260</v>
      </c>
      <c r="G106" s="555" t="s">
        <v>261</v>
      </c>
      <c r="H106" s="43"/>
      <c r="I106" s="66"/>
      <c r="J106" s="66"/>
      <c r="K106" s="66"/>
      <c r="L106" s="66"/>
      <c r="M106" s="66"/>
      <c r="N106" s="66"/>
      <c r="O106" s="557" t="s">
        <v>273</v>
      </c>
      <c r="P106" s="557" t="s">
        <v>274</v>
      </c>
    </row>
    <row r="107" s="2" customFormat="1" ht="15" hidden="1" customHeight="1" spans="1:16">
      <c r="A107" s="20"/>
      <c r="B107" s="20"/>
      <c r="C107" s="20"/>
      <c r="D107" s="20"/>
      <c r="E107" s="21"/>
      <c r="F107" s="21"/>
      <c r="G107" s="21"/>
      <c r="H107" s="43"/>
      <c r="I107" s="66"/>
      <c r="J107" s="66"/>
      <c r="K107" s="66"/>
      <c r="L107" s="66"/>
      <c r="M107" s="66"/>
      <c r="N107" s="66"/>
      <c r="O107" s="66"/>
      <c r="P107" s="66"/>
    </row>
    <row r="108" s="3" customFormat="1" ht="15.75" hidden="1" customHeight="1" spans="1:17">
      <c r="A108" s="22">
        <v>32</v>
      </c>
      <c r="B108" s="23" t="s">
        <v>81</v>
      </c>
      <c r="C108" s="23"/>
      <c r="D108" s="23"/>
      <c r="E108" s="24">
        <f>SUM(E109:E110)</f>
        <v>719740</v>
      </c>
      <c r="F108" s="24">
        <f>SUM(F109:F110)</f>
        <v>650000</v>
      </c>
      <c r="G108" s="25">
        <f>SUM(G109:G110)</f>
        <v>650000</v>
      </c>
      <c r="H108" s="38"/>
      <c r="I108" s="38"/>
      <c r="J108" s="38"/>
      <c r="K108" s="38"/>
      <c r="L108" s="38"/>
      <c r="M108" s="38"/>
      <c r="N108" s="38"/>
      <c r="O108" s="3">
        <v>0</v>
      </c>
      <c r="P108" s="3">
        <v>0</v>
      </c>
      <c r="Q108" s="3">
        <f>SUM(F108:K108)</f>
        <v>1300000</v>
      </c>
    </row>
    <row r="109" ht="14.25" hidden="1" customHeight="1" spans="1:17">
      <c r="A109" s="26">
        <v>321</v>
      </c>
      <c r="B109" s="27" t="s">
        <v>82</v>
      </c>
      <c r="C109" s="27"/>
      <c r="D109" s="27"/>
      <c r="E109" s="44">
        <v>52940</v>
      </c>
      <c r="F109" s="75">
        <v>50000</v>
      </c>
      <c r="G109" s="77">
        <v>50000</v>
      </c>
      <c r="H109" s="46"/>
      <c r="I109" s="46"/>
      <c r="J109" s="46"/>
      <c r="K109" s="46"/>
      <c r="L109" s="46"/>
      <c r="M109" s="46"/>
      <c r="N109" s="46"/>
      <c r="O109" s="10">
        <v>0</v>
      </c>
      <c r="P109" s="10">
        <v>0</v>
      </c>
      <c r="Q109" s="3"/>
    </row>
    <row r="110" ht="14.25" hidden="1" customHeight="1" spans="1:17">
      <c r="A110" s="26">
        <v>322</v>
      </c>
      <c r="B110" s="27" t="s">
        <v>88</v>
      </c>
      <c r="C110" s="27"/>
      <c r="D110" s="27"/>
      <c r="E110" s="44">
        <f>690240-23440</f>
        <v>666800</v>
      </c>
      <c r="F110" s="44">
        <v>600000</v>
      </c>
      <c r="G110" s="77">
        <v>600000</v>
      </c>
      <c r="H110" s="46"/>
      <c r="I110" s="46"/>
      <c r="J110" s="46"/>
      <c r="K110" s="46"/>
      <c r="L110" s="46"/>
      <c r="M110" s="46"/>
      <c r="N110" s="46"/>
      <c r="O110" s="10">
        <v>0</v>
      </c>
      <c r="P110" s="10">
        <v>0</v>
      </c>
      <c r="Q110" s="3"/>
    </row>
    <row r="111" ht="15" hidden="1" customHeight="1" spans="1:17">
      <c r="A111" s="39">
        <v>42</v>
      </c>
      <c r="B111" s="40" t="s">
        <v>295</v>
      </c>
      <c r="C111" s="40"/>
      <c r="D111" s="40"/>
      <c r="E111" s="41">
        <f>SUM(E112:E113)</f>
        <v>421000</v>
      </c>
      <c r="F111" s="41">
        <f>SUM(F112:F113)</f>
        <v>350000</v>
      </c>
      <c r="G111" s="42">
        <f>SUM(G112:G113)</f>
        <v>350000</v>
      </c>
      <c r="H111" s="38"/>
      <c r="I111" s="38"/>
      <c r="J111" s="38"/>
      <c r="K111" s="38"/>
      <c r="L111" s="38"/>
      <c r="M111" s="38"/>
      <c r="N111" s="38"/>
      <c r="Q111" s="3">
        <f>SUM(F111:K111)</f>
        <v>700000</v>
      </c>
    </row>
    <row r="112" ht="15.6" hidden="1" customHeight="1" spans="1:17">
      <c r="A112" s="26">
        <v>422</v>
      </c>
      <c r="B112" s="27" t="s">
        <v>127</v>
      </c>
      <c r="C112" s="27"/>
      <c r="D112" s="27"/>
      <c r="E112" s="44">
        <v>420000</v>
      </c>
      <c r="F112" s="44">
        <v>350000</v>
      </c>
      <c r="G112" s="45">
        <v>350000</v>
      </c>
      <c r="H112" s="46"/>
      <c r="I112" s="46"/>
      <c r="J112" s="46"/>
      <c r="K112" s="46"/>
      <c r="L112" s="46"/>
      <c r="M112" s="46"/>
      <c r="N112" s="46"/>
      <c r="Q112" s="3"/>
    </row>
    <row r="113" ht="31.2" hidden="1" customHeight="1" spans="1:14">
      <c r="A113" s="30">
        <v>424</v>
      </c>
      <c r="B113" s="31" t="s">
        <v>301</v>
      </c>
      <c r="C113" s="31"/>
      <c r="D113" s="31"/>
      <c r="E113" s="47">
        <v>1000</v>
      </c>
      <c r="F113" s="47"/>
      <c r="G113" s="48"/>
      <c r="H113" s="46"/>
      <c r="I113" s="46"/>
      <c r="J113" s="46"/>
      <c r="K113" s="46"/>
      <c r="L113" s="46"/>
      <c r="M113" s="46"/>
      <c r="N113" s="46"/>
    </row>
    <row r="114" s="4" customFormat="1" ht="15.6" hidden="1" customHeight="1" spans="1:17">
      <c r="A114" s="561" t="s">
        <v>297</v>
      </c>
      <c r="B114" s="58"/>
      <c r="C114" s="58"/>
      <c r="D114" s="58"/>
      <c r="E114" s="36">
        <f>SUM(E108,E111)</f>
        <v>1140740</v>
      </c>
      <c r="F114" s="36">
        <f>SUM(F108,F111)</f>
        <v>1000000</v>
      </c>
      <c r="G114" s="36">
        <f>SUM(G108,G111)</f>
        <v>1000000</v>
      </c>
      <c r="H114" s="38"/>
      <c r="I114" s="38"/>
      <c r="J114" s="38"/>
      <c r="K114" s="38"/>
      <c r="L114" s="38"/>
      <c r="M114" s="38"/>
      <c r="N114" s="38"/>
      <c r="O114" s="91" t="e">
        <f>SUM(#REF!,O108,#REF!,#REF!,O111)</f>
        <v>#REF!</v>
      </c>
      <c r="P114" s="36" t="e">
        <f>SUM(#REF!,P108,#REF!,#REF!,P111)</f>
        <v>#REF!</v>
      </c>
      <c r="Q114" s="36" t="e">
        <f>SUM(#REF!,Q108,#REF!,#REF!,Q111)</f>
        <v>#REF!</v>
      </c>
    </row>
    <row r="115" ht="27.75" hidden="1" customHeight="1" spans="1:16">
      <c r="A115" s="78">
        <v>3212</v>
      </c>
      <c r="B115" s="79" t="s">
        <v>85</v>
      </c>
      <c r="C115" s="79"/>
      <c r="D115" s="79"/>
      <c r="E115" s="80">
        <f>SUM(F115:L115)</f>
        <v>0</v>
      </c>
      <c r="F115" s="75"/>
      <c r="G115" s="75"/>
      <c r="H115" s="81"/>
      <c r="I115" s="81"/>
      <c r="J115" s="81"/>
      <c r="K115" s="81"/>
      <c r="L115" s="81"/>
      <c r="M115" s="81"/>
      <c r="N115" s="93"/>
      <c r="O115" s="10">
        <v>0</v>
      </c>
      <c r="P115" s="10">
        <v>0</v>
      </c>
    </row>
    <row r="116" ht="14.25" hidden="1" customHeight="1" spans="1:16">
      <c r="A116" s="78">
        <v>3213</v>
      </c>
      <c r="B116" s="79" t="s">
        <v>307</v>
      </c>
      <c r="C116" s="79"/>
      <c r="D116" s="79"/>
      <c r="E116" s="80">
        <f>SUM(F116:L116)</f>
        <v>0</v>
      </c>
      <c r="F116" s="75"/>
      <c r="G116" s="75"/>
      <c r="H116" s="75"/>
      <c r="I116" s="75"/>
      <c r="J116" s="75"/>
      <c r="K116" s="75"/>
      <c r="L116" s="75"/>
      <c r="M116" s="75"/>
      <c r="N116" s="94"/>
      <c r="O116" s="10">
        <v>0</v>
      </c>
      <c r="P116" s="10">
        <v>0</v>
      </c>
    </row>
    <row r="117" ht="14.25" hidden="1" customHeight="1" spans="1:16">
      <c r="A117" s="39">
        <v>322</v>
      </c>
      <c r="B117" s="40" t="s">
        <v>88</v>
      </c>
      <c r="C117" s="40"/>
      <c r="D117" s="40"/>
      <c r="E117" s="82">
        <f>SUM(F117:L117)</f>
        <v>0</v>
      </c>
      <c r="F117" s="41">
        <f>SUM(F118)</f>
        <v>0</v>
      </c>
      <c r="G117" s="41">
        <f t="shared" ref="G117:N117" si="0">SUM(G118)</f>
        <v>0</v>
      </c>
      <c r="H117" s="41">
        <f t="shared" si="0"/>
        <v>0</v>
      </c>
      <c r="I117" s="41">
        <f t="shared" si="0"/>
        <v>0</v>
      </c>
      <c r="J117" s="41">
        <f t="shared" si="0"/>
        <v>0</v>
      </c>
      <c r="K117" s="41">
        <f t="shared" si="0"/>
        <v>0</v>
      </c>
      <c r="L117" s="41">
        <f t="shared" si="0"/>
        <v>0</v>
      </c>
      <c r="M117" s="41">
        <f t="shared" si="0"/>
        <v>0</v>
      </c>
      <c r="N117" s="42">
        <f t="shared" si="0"/>
        <v>0</v>
      </c>
      <c r="O117" s="10">
        <v>0</v>
      </c>
      <c r="P117" s="10">
        <v>0</v>
      </c>
    </row>
    <row r="118" ht="14.25" hidden="1" customHeight="1" spans="1:16">
      <c r="A118" s="83">
        <v>3225</v>
      </c>
      <c r="B118" s="84" t="s">
        <v>308</v>
      </c>
      <c r="C118" s="84"/>
      <c r="D118" s="84"/>
      <c r="E118" s="85">
        <f>SUM(F118:L118)</f>
        <v>0</v>
      </c>
      <c r="F118" s="86"/>
      <c r="G118" s="87"/>
      <c r="H118" s="86"/>
      <c r="I118" s="87"/>
      <c r="J118" s="87"/>
      <c r="K118" s="87"/>
      <c r="L118" s="87"/>
      <c r="M118" s="86"/>
      <c r="N118" s="95"/>
      <c r="O118" s="10">
        <v>0</v>
      </c>
      <c r="P118" s="10">
        <v>0</v>
      </c>
    </row>
    <row r="119" s="4" customFormat="1" ht="15" hidden="1" customHeight="1" spans="1:14">
      <c r="A119" s="561" t="s">
        <v>297</v>
      </c>
      <c r="B119" s="58"/>
      <c r="C119" s="58"/>
      <c r="D119" s="58"/>
      <c r="E119" s="59">
        <f>SUM(E113)</f>
        <v>1000</v>
      </c>
      <c r="F119" s="59">
        <f>SUM(F113)</f>
        <v>0</v>
      </c>
      <c r="G119" s="59">
        <f t="shared" ref="G119:N119" si="1">SUM(G113)</f>
        <v>0</v>
      </c>
      <c r="H119" s="59">
        <f t="shared" si="1"/>
        <v>0</v>
      </c>
      <c r="I119" s="59">
        <f t="shared" si="1"/>
        <v>0</v>
      </c>
      <c r="J119" s="59">
        <f t="shared" si="1"/>
        <v>0</v>
      </c>
      <c r="K119" s="59">
        <f t="shared" si="1"/>
        <v>0</v>
      </c>
      <c r="L119" s="59">
        <f t="shared" si="1"/>
        <v>0</v>
      </c>
      <c r="M119" s="59">
        <f t="shared" si="1"/>
        <v>0</v>
      </c>
      <c r="N119" s="59">
        <f t="shared" si="1"/>
        <v>0</v>
      </c>
    </row>
    <row r="120" s="4" customFormat="1" ht="15.6" hidden="1" customHeight="1" spans="1:14">
      <c r="A120" s="88"/>
      <c r="B120" s="37"/>
      <c r="C120" s="37"/>
      <c r="D120" s="37"/>
      <c r="E120" s="65"/>
      <c r="F120" s="65"/>
      <c r="G120" s="65"/>
      <c r="H120" s="65"/>
      <c r="I120" s="65"/>
      <c r="J120" s="65"/>
      <c r="K120" s="65"/>
      <c r="L120" s="65"/>
      <c r="M120" s="65"/>
      <c r="N120" s="65"/>
    </row>
    <row r="121" s="4" customFormat="1" ht="15.6" hidden="1" customHeight="1" spans="1:14">
      <c r="A121" s="564" t="s">
        <v>309</v>
      </c>
      <c r="B121" s="89"/>
      <c r="C121" s="89"/>
      <c r="D121" s="89"/>
      <c r="E121" s="89"/>
      <c r="F121" s="62" t="s">
        <v>310</v>
      </c>
      <c r="G121" s="5"/>
      <c r="H121" s="5"/>
      <c r="I121" s="65"/>
      <c r="J121" s="65"/>
      <c r="K121" s="65"/>
      <c r="L121" s="65"/>
      <c r="M121" s="65"/>
      <c r="N121" s="65"/>
    </row>
    <row r="122" s="2" customFormat="1" ht="32.25" hidden="1" customHeight="1" spans="1:16">
      <c r="A122" s="554" t="s">
        <v>293</v>
      </c>
      <c r="B122" s="18" t="s">
        <v>258</v>
      </c>
      <c r="C122" s="18"/>
      <c r="D122" s="18"/>
      <c r="E122" s="555" t="s">
        <v>311</v>
      </c>
      <c r="F122" s="19" t="s">
        <v>67</v>
      </c>
      <c r="G122" s="19" t="s">
        <v>242</v>
      </c>
      <c r="H122" s="19" t="s">
        <v>218</v>
      </c>
      <c r="I122" s="19" t="s">
        <v>312</v>
      </c>
      <c r="J122" s="19" t="s">
        <v>313</v>
      </c>
      <c r="K122" s="19" t="s">
        <v>314</v>
      </c>
      <c r="L122" s="19">
        <v>922</v>
      </c>
      <c r="M122" s="555" t="s">
        <v>315</v>
      </c>
      <c r="N122" s="555" t="s">
        <v>316</v>
      </c>
      <c r="O122" s="557" t="s">
        <v>273</v>
      </c>
      <c r="P122" s="557" t="s">
        <v>274</v>
      </c>
    </row>
    <row r="123" s="2" customFormat="1" ht="65.25" hidden="1" customHeight="1" spans="1:16">
      <c r="A123" s="20"/>
      <c r="B123" s="20"/>
      <c r="C123" s="20"/>
      <c r="D123" s="20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66"/>
      <c r="P123" s="66"/>
    </row>
    <row r="124" ht="14.25" hidden="1" customHeight="1" spans="1:16">
      <c r="A124" s="22">
        <v>32</v>
      </c>
      <c r="B124" s="23" t="s">
        <v>81</v>
      </c>
      <c r="C124" s="23"/>
      <c r="D124" s="23"/>
      <c r="E124" s="90">
        <f t="shared" ref="E124:E129" si="2">SUM(F124:L124)</f>
        <v>0</v>
      </c>
      <c r="F124" s="24">
        <f t="shared" ref="F124:L124" si="3">SUM(F125,F128)</f>
        <v>0</v>
      </c>
      <c r="G124" s="24">
        <f t="shared" si="3"/>
        <v>0</v>
      </c>
      <c r="H124" s="24">
        <f t="shared" si="3"/>
        <v>0</v>
      </c>
      <c r="I124" s="24">
        <f t="shared" si="3"/>
        <v>0</v>
      </c>
      <c r="J124" s="24">
        <f t="shared" si="3"/>
        <v>0</v>
      </c>
      <c r="K124" s="24">
        <f t="shared" si="3"/>
        <v>0</v>
      </c>
      <c r="L124" s="24">
        <f t="shared" si="3"/>
        <v>0</v>
      </c>
      <c r="M124" s="24">
        <f>SUM(E124*1.1)</f>
        <v>0</v>
      </c>
      <c r="N124" s="25">
        <f>SUM(M124*1.099)</f>
        <v>0</v>
      </c>
      <c r="O124" s="10">
        <v>0</v>
      </c>
      <c r="P124" s="10">
        <v>0</v>
      </c>
    </row>
    <row r="125" ht="14.25" hidden="1" customHeight="1" spans="1:16">
      <c r="A125" s="39">
        <v>321</v>
      </c>
      <c r="B125" s="40" t="s">
        <v>82</v>
      </c>
      <c r="C125" s="40"/>
      <c r="D125" s="40"/>
      <c r="E125" s="82">
        <f t="shared" si="2"/>
        <v>0</v>
      </c>
      <c r="F125" s="41">
        <f t="shared" ref="F125:N125" si="4">SUM(F126:F127)</f>
        <v>0</v>
      </c>
      <c r="G125" s="41">
        <f t="shared" si="4"/>
        <v>0</v>
      </c>
      <c r="H125" s="41">
        <f t="shared" si="4"/>
        <v>0</v>
      </c>
      <c r="I125" s="41">
        <f t="shared" si="4"/>
        <v>0</v>
      </c>
      <c r="J125" s="41">
        <f t="shared" si="4"/>
        <v>0</v>
      </c>
      <c r="K125" s="41">
        <f t="shared" si="4"/>
        <v>0</v>
      </c>
      <c r="L125" s="41">
        <f t="shared" si="4"/>
        <v>0</v>
      </c>
      <c r="M125" s="41">
        <f t="shared" si="4"/>
        <v>0</v>
      </c>
      <c r="N125" s="42">
        <f t="shared" si="4"/>
        <v>0</v>
      </c>
      <c r="O125" s="10">
        <v>0</v>
      </c>
      <c r="P125" s="10">
        <v>0</v>
      </c>
    </row>
    <row r="126" ht="27.75" hidden="1" customHeight="1" spans="1:16">
      <c r="A126" s="78">
        <v>3212</v>
      </c>
      <c r="B126" s="79" t="s">
        <v>85</v>
      </c>
      <c r="C126" s="79"/>
      <c r="D126" s="79"/>
      <c r="E126" s="80">
        <f t="shared" si="2"/>
        <v>0</v>
      </c>
      <c r="F126" s="75"/>
      <c r="G126" s="75"/>
      <c r="H126" s="75"/>
      <c r="I126" s="75"/>
      <c r="J126" s="75"/>
      <c r="K126" s="75"/>
      <c r="L126" s="75"/>
      <c r="M126" s="75"/>
      <c r="N126" s="94"/>
      <c r="O126" s="10">
        <v>0</v>
      </c>
      <c r="P126" s="10">
        <v>0</v>
      </c>
    </row>
    <row r="127" ht="14.25" hidden="1" customHeight="1" spans="1:16">
      <c r="A127" s="78">
        <v>3213</v>
      </c>
      <c r="B127" s="79" t="s">
        <v>307</v>
      </c>
      <c r="C127" s="79"/>
      <c r="D127" s="79"/>
      <c r="E127" s="80">
        <f t="shared" si="2"/>
        <v>0</v>
      </c>
      <c r="F127" s="75"/>
      <c r="G127" s="75"/>
      <c r="H127" s="75"/>
      <c r="I127" s="75"/>
      <c r="J127" s="75"/>
      <c r="K127" s="75"/>
      <c r="L127" s="75"/>
      <c r="M127" s="75"/>
      <c r="N127" s="94"/>
      <c r="O127" s="10">
        <v>0</v>
      </c>
      <c r="P127" s="10">
        <v>0</v>
      </c>
    </row>
    <row r="128" ht="14.25" hidden="1" customHeight="1" spans="1:16">
      <c r="A128" s="39">
        <v>322</v>
      </c>
      <c r="B128" s="40" t="s">
        <v>88</v>
      </c>
      <c r="C128" s="40"/>
      <c r="D128" s="40"/>
      <c r="E128" s="82">
        <f t="shared" si="2"/>
        <v>0</v>
      </c>
      <c r="F128" s="41">
        <f t="shared" ref="F128:N128" si="5">SUM(F129)</f>
        <v>0</v>
      </c>
      <c r="G128" s="41">
        <f t="shared" si="5"/>
        <v>0</v>
      </c>
      <c r="H128" s="41">
        <f t="shared" si="5"/>
        <v>0</v>
      </c>
      <c r="I128" s="41">
        <f t="shared" si="5"/>
        <v>0</v>
      </c>
      <c r="J128" s="41">
        <f t="shared" si="5"/>
        <v>0</v>
      </c>
      <c r="K128" s="41">
        <f t="shared" si="5"/>
        <v>0</v>
      </c>
      <c r="L128" s="41">
        <f t="shared" si="5"/>
        <v>0</v>
      </c>
      <c r="M128" s="41">
        <f t="shared" si="5"/>
        <v>0</v>
      </c>
      <c r="N128" s="42">
        <f t="shared" si="5"/>
        <v>0</v>
      </c>
      <c r="O128" s="10">
        <v>0</v>
      </c>
      <c r="P128" s="10">
        <v>0</v>
      </c>
    </row>
    <row r="129" ht="14.25" hidden="1" customHeight="1" spans="1:16">
      <c r="A129" s="83">
        <v>3225</v>
      </c>
      <c r="B129" s="84" t="s">
        <v>308</v>
      </c>
      <c r="C129" s="84"/>
      <c r="D129" s="84"/>
      <c r="E129" s="85">
        <f t="shared" si="2"/>
        <v>0</v>
      </c>
      <c r="F129" s="86"/>
      <c r="G129" s="87"/>
      <c r="H129" s="86"/>
      <c r="I129" s="87"/>
      <c r="J129" s="87"/>
      <c r="K129" s="87"/>
      <c r="L129" s="87"/>
      <c r="M129" s="86"/>
      <c r="N129" s="95"/>
      <c r="O129" s="10">
        <v>0</v>
      </c>
      <c r="P129" s="10">
        <v>0</v>
      </c>
    </row>
    <row r="130" s="4" customFormat="1" ht="15.6" hidden="1" customHeight="1" spans="1:14">
      <c r="A130" s="561" t="s">
        <v>297</v>
      </c>
      <c r="B130" s="58"/>
      <c r="C130" s="58"/>
      <c r="D130" s="58"/>
      <c r="E130" s="59">
        <f>SUM(E124)</f>
        <v>0</v>
      </c>
      <c r="F130" s="59">
        <f>SUM(F124)</f>
        <v>0</v>
      </c>
      <c r="G130" s="59">
        <f t="shared" ref="G130:N130" si="6">SUM(G124)</f>
        <v>0</v>
      </c>
      <c r="H130" s="59">
        <f t="shared" si="6"/>
        <v>0</v>
      </c>
      <c r="I130" s="59">
        <f t="shared" si="6"/>
        <v>0</v>
      </c>
      <c r="J130" s="59">
        <f t="shared" si="6"/>
        <v>0</v>
      </c>
      <c r="K130" s="59">
        <f t="shared" si="6"/>
        <v>0</v>
      </c>
      <c r="L130" s="59">
        <f t="shared" si="6"/>
        <v>0</v>
      </c>
      <c r="M130" s="59">
        <f t="shared" si="6"/>
        <v>0</v>
      </c>
      <c r="N130" s="59">
        <f t="shared" si="6"/>
        <v>0</v>
      </c>
    </row>
    <row r="131" s="4" customFormat="1" ht="15.6" hidden="1" customHeight="1" spans="1:14">
      <c r="A131" s="37"/>
      <c r="B131" s="37"/>
      <c r="C131" s="37"/>
      <c r="D131" s="37"/>
      <c r="E131" s="65"/>
      <c r="F131" s="65"/>
      <c r="G131" s="65"/>
      <c r="H131" s="65"/>
      <c r="I131" s="65"/>
      <c r="J131" s="65"/>
      <c r="K131" s="65"/>
      <c r="L131" s="65"/>
      <c r="M131" s="65"/>
      <c r="N131" s="65"/>
    </row>
    <row r="132" s="5" customFormat="1" ht="21" hidden="1" customHeight="1" spans="1:6">
      <c r="A132" s="564" t="s">
        <v>309</v>
      </c>
      <c r="B132" s="89"/>
      <c r="C132" s="89"/>
      <c r="D132" s="89"/>
      <c r="E132" s="89"/>
      <c r="F132" s="62" t="s">
        <v>317</v>
      </c>
    </row>
    <row r="133" s="2" customFormat="1" ht="32.25" hidden="1" customHeight="1" spans="1:16">
      <c r="A133" s="554" t="s">
        <v>293</v>
      </c>
      <c r="B133" s="18" t="s">
        <v>258</v>
      </c>
      <c r="C133" s="18"/>
      <c r="D133" s="18"/>
      <c r="E133" s="555" t="s">
        <v>311</v>
      </c>
      <c r="F133" s="19" t="s">
        <v>67</v>
      </c>
      <c r="G133" s="19" t="s">
        <v>242</v>
      </c>
      <c r="H133" s="19" t="s">
        <v>218</v>
      </c>
      <c r="I133" s="19" t="s">
        <v>312</v>
      </c>
      <c r="J133" s="19" t="s">
        <v>313</v>
      </c>
      <c r="K133" s="19" t="s">
        <v>314</v>
      </c>
      <c r="L133" s="19">
        <v>922</v>
      </c>
      <c r="M133" s="555" t="s">
        <v>315</v>
      </c>
      <c r="N133" s="555" t="s">
        <v>316</v>
      </c>
      <c r="O133" s="557" t="s">
        <v>273</v>
      </c>
      <c r="P133" s="557" t="s">
        <v>274</v>
      </c>
    </row>
    <row r="134" s="2" customFormat="1" ht="60" hidden="1" customHeight="1" spans="1:16">
      <c r="A134" s="20"/>
      <c r="B134" s="20"/>
      <c r="C134" s="20"/>
      <c r="D134" s="20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66"/>
      <c r="P134" s="66"/>
    </row>
    <row r="135" ht="14.25" hidden="1" customHeight="1" spans="1:16">
      <c r="A135" s="22">
        <v>32</v>
      </c>
      <c r="B135" s="23" t="s">
        <v>81</v>
      </c>
      <c r="C135" s="23"/>
      <c r="D135" s="23"/>
      <c r="E135" s="90">
        <f t="shared" ref="E135:E145" si="7">SUM(F135:L135)</f>
        <v>0</v>
      </c>
      <c r="F135" s="24">
        <f>SUM(F136,F138,F142)</f>
        <v>0</v>
      </c>
      <c r="G135" s="24">
        <f t="shared" ref="G135:L135" si="8">SUM(G136,G138,G142)</f>
        <v>0</v>
      </c>
      <c r="H135" s="24">
        <f t="shared" si="8"/>
        <v>0</v>
      </c>
      <c r="I135" s="24">
        <f t="shared" si="8"/>
        <v>0</v>
      </c>
      <c r="J135" s="24">
        <f t="shared" si="8"/>
        <v>0</v>
      </c>
      <c r="K135" s="24">
        <f t="shared" si="8"/>
        <v>0</v>
      </c>
      <c r="L135" s="24">
        <f t="shared" si="8"/>
        <v>0</v>
      </c>
      <c r="M135" s="24">
        <f>SUM(E135*1.1)</f>
        <v>0</v>
      </c>
      <c r="N135" s="25">
        <f>SUM(M135*1.099)</f>
        <v>0</v>
      </c>
      <c r="O135" s="10">
        <v>0</v>
      </c>
      <c r="P135" s="10">
        <v>0</v>
      </c>
    </row>
    <row r="136" ht="14.25" hidden="1" customHeight="1" spans="1:16">
      <c r="A136" s="39">
        <v>321</v>
      </c>
      <c r="B136" s="40" t="s">
        <v>82</v>
      </c>
      <c r="C136" s="40"/>
      <c r="D136" s="40"/>
      <c r="E136" s="82">
        <f t="shared" si="7"/>
        <v>0</v>
      </c>
      <c r="F136" s="41">
        <f>SUM(F137)</f>
        <v>0</v>
      </c>
      <c r="G136" s="41">
        <f t="shared" ref="G136:N136" si="9">SUM(G137)</f>
        <v>0</v>
      </c>
      <c r="H136" s="41">
        <f t="shared" si="9"/>
        <v>0</v>
      </c>
      <c r="I136" s="41">
        <f t="shared" si="9"/>
        <v>0</v>
      </c>
      <c r="J136" s="41">
        <f t="shared" si="9"/>
        <v>0</v>
      </c>
      <c r="K136" s="41">
        <f t="shared" si="9"/>
        <v>0</v>
      </c>
      <c r="L136" s="41">
        <f t="shared" si="9"/>
        <v>0</v>
      </c>
      <c r="M136" s="41">
        <f t="shared" si="9"/>
        <v>0</v>
      </c>
      <c r="N136" s="42">
        <f t="shared" si="9"/>
        <v>0</v>
      </c>
      <c r="O136" s="10">
        <v>0</v>
      </c>
      <c r="P136" s="10">
        <v>0</v>
      </c>
    </row>
    <row r="137" ht="14.25" hidden="1" customHeight="1" spans="1:16">
      <c r="A137" s="78">
        <v>3213</v>
      </c>
      <c r="B137" s="79" t="s">
        <v>307</v>
      </c>
      <c r="C137" s="79"/>
      <c r="D137" s="79"/>
      <c r="E137" s="80">
        <f t="shared" si="7"/>
        <v>0</v>
      </c>
      <c r="F137" s="75"/>
      <c r="G137" s="75"/>
      <c r="H137" s="75"/>
      <c r="I137" s="75"/>
      <c r="J137" s="75"/>
      <c r="K137" s="75"/>
      <c r="L137" s="75"/>
      <c r="M137" s="75"/>
      <c r="N137" s="94"/>
      <c r="O137" s="10">
        <v>0</v>
      </c>
      <c r="P137" s="10">
        <v>0</v>
      </c>
    </row>
    <row r="138" ht="14.25" hidden="1" customHeight="1" spans="1:16">
      <c r="A138" s="39">
        <v>322</v>
      </c>
      <c r="B138" s="40" t="s">
        <v>88</v>
      </c>
      <c r="C138" s="40"/>
      <c r="D138" s="40"/>
      <c r="E138" s="82">
        <f t="shared" si="7"/>
        <v>0</v>
      </c>
      <c r="F138" s="41">
        <f>SUM(F139:F141)</f>
        <v>0</v>
      </c>
      <c r="G138" s="41">
        <f t="shared" ref="G138:N138" si="10">SUM(G139:G141)</f>
        <v>0</v>
      </c>
      <c r="H138" s="41">
        <f t="shared" si="10"/>
        <v>0</v>
      </c>
      <c r="I138" s="41">
        <f t="shared" si="10"/>
        <v>0</v>
      </c>
      <c r="J138" s="41">
        <f t="shared" si="10"/>
        <v>0</v>
      </c>
      <c r="K138" s="41">
        <f t="shared" si="10"/>
        <v>0</v>
      </c>
      <c r="L138" s="41">
        <f t="shared" si="10"/>
        <v>0</v>
      </c>
      <c r="M138" s="41">
        <f t="shared" si="10"/>
        <v>0</v>
      </c>
      <c r="N138" s="42">
        <f t="shared" si="10"/>
        <v>0</v>
      </c>
      <c r="O138" s="10">
        <v>0</v>
      </c>
      <c r="P138" s="10">
        <v>0</v>
      </c>
    </row>
    <row r="139" ht="19.5" hidden="1" customHeight="1" spans="1:16">
      <c r="A139" s="78">
        <v>3221</v>
      </c>
      <c r="B139" s="79" t="s">
        <v>89</v>
      </c>
      <c r="C139" s="79"/>
      <c r="D139" s="79"/>
      <c r="E139" s="80">
        <f t="shared" si="7"/>
        <v>0</v>
      </c>
      <c r="F139" s="75"/>
      <c r="G139" s="75"/>
      <c r="H139" s="75"/>
      <c r="I139" s="75"/>
      <c r="J139" s="75"/>
      <c r="K139" s="75"/>
      <c r="L139" s="75"/>
      <c r="M139" s="75"/>
      <c r="N139" s="94"/>
      <c r="O139" s="10">
        <v>0</v>
      </c>
      <c r="P139" s="10">
        <v>0</v>
      </c>
    </row>
    <row r="140" ht="14.25" hidden="1" customHeight="1" spans="1:16">
      <c r="A140" s="78">
        <v>3222</v>
      </c>
      <c r="B140" s="79" t="s">
        <v>318</v>
      </c>
      <c r="C140" s="79"/>
      <c r="D140" s="79"/>
      <c r="E140" s="80">
        <f t="shared" si="7"/>
        <v>0</v>
      </c>
      <c r="F140" s="96"/>
      <c r="G140" s="96"/>
      <c r="H140" s="96"/>
      <c r="I140" s="96"/>
      <c r="J140" s="96"/>
      <c r="K140" s="96"/>
      <c r="L140" s="96"/>
      <c r="M140" s="75"/>
      <c r="N140" s="94"/>
      <c r="O140" s="10">
        <v>0</v>
      </c>
      <c r="P140" s="10">
        <v>0</v>
      </c>
    </row>
    <row r="141" ht="14.25" hidden="1" customHeight="1" spans="1:16">
      <c r="A141" s="78">
        <v>3225</v>
      </c>
      <c r="B141" s="79" t="s">
        <v>308</v>
      </c>
      <c r="C141" s="79"/>
      <c r="D141" s="79"/>
      <c r="E141" s="80">
        <f t="shared" si="7"/>
        <v>0</v>
      </c>
      <c r="F141" s="75"/>
      <c r="G141" s="96"/>
      <c r="H141" s="75"/>
      <c r="I141" s="96"/>
      <c r="J141" s="96"/>
      <c r="K141" s="96"/>
      <c r="L141" s="96"/>
      <c r="M141" s="75"/>
      <c r="N141" s="94"/>
      <c r="O141" s="10">
        <v>0</v>
      </c>
      <c r="P141" s="10">
        <v>0</v>
      </c>
    </row>
    <row r="142" ht="18" hidden="1" customHeight="1" spans="1:14">
      <c r="A142" s="39">
        <v>323</v>
      </c>
      <c r="B142" s="40" t="s">
        <v>96</v>
      </c>
      <c r="C142" s="40"/>
      <c r="D142" s="40"/>
      <c r="E142" s="82">
        <f t="shared" si="7"/>
        <v>0</v>
      </c>
      <c r="F142" s="41">
        <f>SUM(F143:F145)</f>
        <v>0</v>
      </c>
      <c r="G142" s="41">
        <f t="shared" ref="G142:N142" si="11">SUM(G143:G145)</f>
        <v>0</v>
      </c>
      <c r="H142" s="41">
        <f t="shared" si="11"/>
        <v>0</v>
      </c>
      <c r="I142" s="41">
        <f t="shared" si="11"/>
        <v>0</v>
      </c>
      <c r="J142" s="41">
        <f t="shared" si="11"/>
        <v>0</v>
      </c>
      <c r="K142" s="41">
        <f t="shared" si="11"/>
        <v>0</v>
      </c>
      <c r="L142" s="41">
        <f t="shared" si="11"/>
        <v>0</v>
      </c>
      <c r="M142" s="41">
        <f t="shared" si="11"/>
        <v>0</v>
      </c>
      <c r="N142" s="42">
        <f t="shared" si="11"/>
        <v>0</v>
      </c>
    </row>
    <row r="143" ht="15.6" hidden="1" customHeight="1" spans="1:14">
      <c r="A143" s="78">
        <v>3236</v>
      </c>
      <c r="B143" s="79" t="s">
        <v>160</v>
      </c>
      <c r="C143" s="79"/>
      <c r="D143" s="79"/>
      <c r="E143" s="80">
        <f t="shared" si="7"/>
        <v>0</v>
      </c>
      <c r="F143" s="96"/>
      <c r="G143" s="96"/>
      <c r="H143" s="96"/>
      <c r="I143" s="96"/>
      <c r="J143" s="96"/>
      <c r="K143" s="96"/>
      <c r="L143" s="96"/>
      <c r="M143" s="75"/>
      <c r="N143" s="94"/>
    </row>
    <row r="144" ht="15.6" hidden="1" customHeight="1" spans="1:14">
      <c r="A144" s="78">
        <v>3237</v>
      </c>
      <c r="B144" s="79" t="s">
        <v>319</v>
      </c>
      <c r="C144" s="79"/>
      <c r="D144" s="79"/>
      <c r="E144" s="80">
        <f t="shared" si="7"/>
        <v>0</v>
      </c>
      <c r="F144" s="96"/>
      <c r="G144" s="96"/>
      <c r="H144" s="96"/>
      <c r="I144" s="96"/>
      <c r="J144" s="96"/>
      <c r="K144" s="96"/>
      <c r="L144" s="96"/>
      <c r="M144" s="75"/>
      <c r="N144" s="94"/>
    </row>
    <row r="145" ht="15.6" hidden="1" customHeight="1" spans="1:14">
      <c r="A145" s="83">
        <v>3239</v>
      </c>
      <c r="B145" s="84" t="s">
        <v>110</v>
      </c>
      <c r="C145" s="84"/>
      <c r="D145" s="84"/>
      <c r="E145" s="85">
        <f t="shared" si="7"/>
        <v>0</v>
      </c>
      <c r="F145" s="86"/>
      <c r="G145" s="87"/>
      <c r="H145" s="86"/>
      <c r="I145" s="87"/>
      <c r="J145" s="87"/>
      <c r="K145" s="87"/>
      <c r="L145" s="87"/>
      <c r="M145" s="86"/>
      <c r="N145" s="95"/>
    </row>
    <row r="146" s="4" customFormat="1" ht="15.6" hidden="1" customHeight="1" spans="1:14">
      <c r="A146" s="561" t="s">
        <v>297</v>
      </c>
      <c r="B146" s="58"/>
      <c r="C146" s="58"/>
      <c r="D146" s="58"/>
      <c r="E146" s="59">
        <f>SUM(E135)</f>
        <v>0</v>
      </c>
      <c r="F146" s="36">
        <f>SUM(F135)</f>
        <v>0</v>
      </c>
      <c r="G146" s="36">
        <f t="shared" ref="G146:N146" si="12">SUM(G135)</f>
        <v>0</v>
      </c>
      <c r="H146" s="36">
        <f t="shared" si="12"/>
        <v>0</v>
      </c>
      <c r="I146" s="36">
        <f t="shared" si="12"/>
        <v>0</v>
      </c>
      <c r="J146" s="36">
        <f t="shared" si="12"/>
        <v>0</v>
      </c>
      <c r="K146" s="36">
        <f t="shared" si="12"/>
        <v>0</v>
      </c>
      <c r="L146" s="36">
        <f t="shared" si="12"/>
        <v>0</v>
      </c>
      <c r="M146" s="36">
        <f t="shared" si="12"/>
        <v>0</v>
      </c>
      <c r="N146" s="36">
        <f t="shared" si="12"/>
        <v>0</v>
      </c>
    </row>
    <row r="147" s="4" customFormat="1" ht="15.6" hidden="1" customHeight="1" spans="1:14">
      <c r="A147" s="37"/>
      <c r="B147" s="37"/>
      <c r="C147" s="37"/>
      <c r="D147" s="37"/>
      <c r="E147" s="65"/>
      <c r="F147" s="37"/>
      <c r="G147" s="38"/>
      <c r="H147" s="38"/>
      <c r="I147" s="38"/>
      <c r="J147" s="38"/>
      <c r="K147" s="38"/>
      <c r="L147" s="38"/>
      <c r="M147" s="38"/>
      <c r="N147" s="38"/>
    </row>
    <row r="148" s="5" customFormat="1" ht="21" hidden="1" customHeight="1" spans="1:6">
      <c r="A148" s="564" t="s">
        <v>309</v>
      </c>
      <c r="B148" s="89"/>
      <c r="C148" s="89"/>
      <c r="D148" s="89"/>
      <c r="E148" s="89"/>
      <c r="F148" s="62" t="s">
        <v>320</v>
      </c>
    </row>
    <row r="149" ht="32.25" hidden="1" customHeight="1" spans="1:14">
      <c r="A149" s="554" t="s">
        <v>293</v>
      </c>
      <c r="B149" s="18" t="s">
        <v>258</v>
      </c>
      <c r="C149" s="18"/>
      <c r="D149" s="18"/>
      <c r="E149" s="555" t="s">
        <v>311</v>
      </c>
      <c r="F149" s="19" t="s">
        <v>67</v>
      </c>
      <c r="G149" s="19" t="s">
        <v>242</v>
      </c>
      <c r="H149" s="19" t="s">
        <v>218</v>
      </c>
      <c r="I149" s="19" t="s">
        <v>312</v>
      </c>
      <c r="J149" s="19" t="s">
        <v>313</v>
      </c>
      <c r="K149" s="19" t="s">
        <v>314</v>
      </c>
      <c r="L149" s="19">
        <v>922</v>
      </c>
      <c r="M149" s="555" t="s">
        <v>315</v>
      </c>
      <c r="N149" s="555" t="s">
        <v>316</v>
      </c>
    </row>
    <row r="150" ht="54.75" hidden="1" customHeight="1" spans="1:14">
      <c r="A150" s="20"/>
      <c r="B150" s="20"/>
      <c r="C150" s="20"/>
      <c r="D150" s="20"/>
      <c r="E150" s="21"/>
      <c r="F150" s="21"/>
      <c r="G150" s="21"/>
      <c r="H150" s="21"/>
      <c r="I150" s="21"/>
      <c r="J150" s="21"/>
      <c r="K150" s="21"/>
      <c r="L150" s="21"/>
      <c r="M150" s="21"/>
      <c r="N150" s="21"/>
    </row>
    <row r="151" ht="15.75" hidden="1" customHeight="1" spans="1:16">
      <c r="A151" s="22">
        <v>32</v>
      </c>
      <c r="B151" s="23" t="s">
        <v>81</v>
      </c>
      <c r="C151" s="23"/>
      <c r="D151" s="23"/>
      <c r="E151" s="90">
        <f t="shared" ref="E151:E158" si="13">SUM(F151:L151)</f>
        <v>0</v>
      </c>
      <c r="F151" s="24">
        <f>SUM(F152,F155)</f>
        <v>0</v>
      </c>
      <c r="G151" s="24">
        <f t="shared" ref="G151:L151" si="14">SUM(G152,G155)</f>
        <v>0</v>
      </c>
      <c r="H151" s="24">
        <f t="shared" si="14"/>
        <v>0</v>
      </c>
      <c r="I151" s="24">
        <f t="shared" si="14"/>
        <v>0</v>
      </c>
      <c r="J151" s="24">
        <f t="shared" si="14"/>
        <v>0</v>
      </c>
      <c r="K151" s="24">
        <f t="shared" si="14"/>
        <v>0</v>
      </c>
      <c r="L151" s="24">
        <f t="shared" si="14"/>
        <v>0</v>
      </c>
      <c r="M151" s="24">
        <f>SUM(E151*1.1)</f>
        <v>0</v>
      </c>
      <c r="N151" s="25">
        <f>SUM(M151*1.099)</f>
        <v>0</v>
      </c>
      <c r="O151" s="10">
        <v>0</v>
      </c>
      <c r="P151" s="10">
        <v>0</v>
      </c>
    </row>
    <row r="152" ht="14.25" hidden="1" customHeight="1" spans="1:16">
      <c r="A152" s="39">
        <v>322</v>
      </c>
      <c r="B152" s="40" t="s">
        <v>88</v>
      </c>
      <c r="C152" s="40"/>
      <c r="D152" s="40"/>
      <c r="E152" s="82">
        <f t="shared" si="13"/>
        <v>0</v>
      </c>
      <c r="F152" s="41">
        <f>SUM(F153:F154)</f>
        <v>0</v>
      </c>
      <c r="G152" s="41">
        <f t="shared" ref="G152:N152" si="15">SUM(G153:G154)</f>
        <v>0</v>
      </c>
      <c r="H152" s="41">
        <f t="shared" si="15"/>
        <v>0</v>
      </c>
      <c r="I152" s="41">
        <f t="shared" si="15"/>
        <v>0</v>
      </c>
      <c r="J152" s="41">
        <f t="shared" si="15"/>
        <v>0</v>
      </c>
      <c r="K152" s="41">
        <f t="shared" si="15"/>
        <v>0</v>
      </c>
      <c r="L152" s="41">
        <f t="shared" si="15"/>
        <v>0</v>
      </c>
      <c r="M152" s="41">
        <f t="shared" si="15"/>
        <v>0</v>
      </c>
      <c r="N152" s="42">
        <f t="shared" si="15"/>
        <v>0</v>
      </c>
      <c r="O152" s="10">
        <v>0</v>
      </c>
      <c r="P152" s="10">
        <v>0</v>
      </c>
    </row>
    <row r="153" ht="19.5" hidden="1" customHeight="1" spans="1:16">
      <c r="A153" s="78">
        <v>3221</v>
      </c>
      <c r="B153" s="79" t="s">
        <v>89</v>
      </c>
      <c r="C153" s="79"/>
      <c r="D153" s="79"/>
      <c r="E153" s="80">
        <f t="shared" si="13"/>
        <v>0</v>
      </c>
      <c r="F153" s="75"/>
      <c r="G153" s="75"/>
      <c r="H153" s="75"/>
      <c r="I153" s="75"/>
      <c r="J153" s="75"/>
      <c r="K153" s="75"/>
      <c r="L153" s="75"/>
      <c r="M153" s="75"/>
      <c r="N153" s="94"/>
      <c r="O153" s="10">
        <v>0</v>
      </c>
      <c r="P153" s="10">
        <v>0</v>
      </c>
    </row>
    <row r="154" ht="14.25" hidden="1" customHeight="1" spans="1:16">
      <c r="A154" s="78">
        <v>3225</v>
      </c>
      <c r="B154" s="79" t="s">
        <v>308</v>
      </c>
      <c r="C154" s="79"/>
      <c r="D154" s="79"/>
      <c r="E154" s="80">
        <f t="shared" si="13"/>
        <v>0</v>
      </c>
      <c r="F154" s="75"/>
      <c r="G154" s="96"/>
      <c r="H154" s="75"/>
      <c r="I154" s="96"/>
      <c r="J154" s="96"/>
      <c r="K154" s="96"/>
      <c r="L154" s="96"/>
      <c r="M154" s="75"/>
      <c r="N154" s="94"/>
      <c r="O154" s="10">
        <v>0</v>
      </c>
      <c r="P154" s="10">
        <v>0</v>
      </c>
    </row>
    <row r="155" ht="18" hidden="1" customHeight="1" spans="1:14">
      <c r="A155" s="39">
        <v>323</v>
      </c>
      <c r="B155" s="40" t="s">
        <v>96</v>
      </c>
      <c r="C155" s="40"/>
      <c r="D155" s="40"/>
      <c r="E155" s="82">
        <f t="shared" si="13"/>
        <v>0</v>
      </c>
      <c r="F155" s="41">
        <f>SUM(F156:F158)</f>
        <v>0</v>
      </c>
      <c r="G155" s="41">
        <f t="shared" ref="G155:N155" si="16">SUM(G156:G158)</f>
        <v>0</v>
      </c>
      <c r="H155" s="41">
        <f t="shared" si="16"/>
        <v>0</v>
      </c>
      <c r="I155" s="41">
        <f t="shared" si="16"/>
        <v>0</v>
      </c>
      <c r="J155" s="41">
        <f t="shared" si="16"/>
        <v>0</v>
      </c>
      <c r="K155" s="41">
        <f t="shared" si="16"/>
        <v>0</v>
      </c>
      <c r="L155" s="41">
        <f t="shared" si="16"/>
        <v>0</v>
      </c>
      <c r="M155" s="41">
        <f t="shared" si="16"/>
        <v>0</v>
      </c>
      <c r="N155" s="42">
        <f t="shared" si="16"/>
        <v>0</v>
      </c>
    </row>
    <row r="156" ht="15.6" hidden="1" customHeight="1" spans="1:14">
      <c r="A156" s="78">
        <v>3235</v>
      </c>
      <c r="B156" s="79" t="s">
        <v>321</v>
      </c>
      <c r="C156" s="79"/>
      <c r="D156" s="79"/>
      <c r="E156" s="80">
        <f t="shared" si="13"/>
        <v>0</v>
      </c>
      <c r="F156" s="96"/>
      <c r="G156" s="96"/>
      <c r="H156" s="96"/>
      <c r="I156" s="96"/>
      <c r="J156" s="96"/>
      <c r="K156" s="96"/>
      <c r="L156" s="96"/>
      <c r="M156" s="75"/>
      <c r="N156" s="94"/>
    </row>
    <row r="157" ht="15.6" hidden="1" customHeight="1" spans="1:14">
      <c r="A157" s="78">
        <v>3237</v>
      </c>
      <c r="B157" s="79" t="s">
        <v>319</v>
      </c>
      <c r="C157" s="79"/>
      <c r="D157" s="79"/>
      <c r="E157" s="80">
        <f t="shared" si="13"/>
        <v>0</v>
      </c>
      <c r="F157" s="96"/>
      <c r="G157" s="96"/>
      <c r="H157" s="96"/>
      <c r="I157" s="96"/>
      <c r="J157" s="96"/>
      <c r="K157" s="96"/>
      <c r="L157" s="96"/>
      <c r="M157" s="75"/>
      <c r="N157" s="94"/>
    </row>
    <row r="158" ht="15.6" hidden="1" customHeight="1" spans="1:14">
      <c r="A158" s="83">
        <v>3239</v>
      </c>
      <c r="B158" s="84" t="s">
        <v>110</v>
      </c>
      <c r="C158" s="84"/>
      <c r="D158" s="84"/>
      <c r="E158" s="85">
        <f t="shared" si="13"/>
        <v>0</v>
      </c>
      <c r="F158" s="86"/>
      <c r="G158" s="87"/>
      <c r="H158" s="86"/>
      <c r="I158" s="87"/>
      <c r="J158" s="87"/>
      <c r="K158" s="87"/>
      <c r="L158" s="87"/>
      <c r="M158" s="86"/>
      <c r="N158" s="95"/>
    </row>
    <row r="159" s="7" customFormat="1" ht="19.5" hidden="1" customHeight="1" spans="1:16">
      <c r="A159" s="565" t="s">
        <v>297</v>
      </c>
      <c r="B159" s="98"/>
      <c r="C159" s="98"/>
      <c r="D159" s="98"/>
      <c r="E159" s="59">
        <f>SUM(E151)</f>
        <v>0</v>
      </c>
      <c r="F159" s="59">
        <f>SUM(F151)</f>
        <v>0</v>
      </c>
      <c r="G159" s="59">
        <f t="shared" ref="G159:N159" si="17">SUM(G151)</f>
        <v>0</v>
      </c>
      <c r="H159" s="59">
        <f t="shared" si="17"/>
        <v>0</v>
      </c>
      <c r="I159" s="59">
        <f t="shared" si="17"/>
        <v>0</v>
      </c>
      <c r="J159" s="59">
        <f t="shared" si="17"/>
        <v>0</v>
      </c>
      <c r="K159" s="59">
        <f t="shared" si="17"/>
        <v>0</v>
      </c>
      <c r="L159" s="59">
        <f t="shared" si="17"/>
        <v>0</v>
      </c>
      <c r="M159" s="59">
        <f t="shared" si="17"/>
        <v>0</v>
      </c>
      <c r="N159" s="59">
        <f t="shared" si="17"/>
        <v>0</v>
      </c>
      <c r="O159" s="59" t="e">
        <f>SUM(#REF!,#REF!,#REF!,#REF!)</f>
        <v>#REF!</v>
      </c>
      <c r="P159" s="59" t="e">
        <f>SUM(#REF!,#REF!,#REF!,#REF!)</f>
        <v>#REF!</v>
      </c>
    </row>
    <row r="160" ht="15.6" hidden="1" customHeight="1" spans="1:16">
      <c r="A160" s="99"/>
      <c r="B160" s="100"/>
      <c r="C160" s="100"/>
      <c r="D160" s="100"/>
      <c r="E160" s="65"/>
      <c r="F160" s="101"/>
      <c r="G160" s="38"/>
      <c r="H160" s="38"/>
      <c r="I160" s="38"/>
      <c r="J160" s="38"/>
      <c r="K160" s="38"/>
      <c r="L160" s="38"/>
      <c r="M160" s="38"/>
      <c r="N160" s="38"/>
      <c r="O160" s="4"/>
      <c r="P160" s="4"/>
    </row>
    <row r="161" s="5" customFormat="1" ht="21" hidden="1" customHeight="1" spans="1:6">
      <c r="A161" s="564" t="s">
        <v>309</v>
      </c>
      <c r="B161" s="89"/>
      <c r="C161" s="89"/>
      <c r="D161" s="89"/>
      <c r="E161" s="89"/>
      <c r="F161" s="62" t="s">
        <v>322</v>
      </c>
    </row>
    <row r="162" ht="32.25" hidden="1" customHeight="1" spans="1:14">
      <c r="A162" s="554" t="s">
        <v>293</v>
      </c>
      <c r="B162" s="18" t="s">
        <v>258</v>
      </c>
      <c r="C162" s="18"/>
      <c r="D162" s="18"/>
      <c r="E162" s="555" t="s">
        <v>311</v>
      </c>
      <c r="F162" s="19" t="s">
        <v>67</v>
      </c>
      <c r="G162" s="19" t="s">
        <v>242</v>
      </c>
      <c r="H162" s="19" t="s">
        <v>218</v>
      </c>
      <c r="I162" s="19" t="s">
        <v>312</v>
      </c>
      <c r="J162" s="19" t="s">
        <v>313</v>
      </c>
      <c r="K162" s="19" t="s">
        <v>314</v>
      </c>
      <c r="L162" s="19">
        <v>922</v>
      </c>
      <c r="M162" s="555" t="s">
        <v>315</v>
      </c>
      <c r="N162" s="555" t="s">
        <v>316</v>
      </c>
    </row>
    <row r="163" ht="57.75" hidden="1" customHeight="1" spans="1:14">
      <c r="A163" s="20"/>
      <c r="B163" s="20"/>
      <c r="C163" s="20"/>
      <c r="D163" s="20"/>
      <c r="E163" s="21"/>
      <c r="F163" s="21"/>
      <c r="G163" s="21"/>
      <c r="H163" s="21"/>
      <c r="I163" s="21"/>
      <c r="J163" s="21"/>
      <c r="K163" s="21"/>
      <c r="L163" s="21"/>
      <c r="M163" s="21"/>
      <c r="N163" s="21"/>
    </row>
    <row r="164" ht="15.75" hidden="1" customHeight="1" spans="1:16">
      <c r="A164" s="39">
        <v>32</v>
      </c>
      <c r="B164" s="40" t="s">
        <v>81</v>
      </c>
      <c r="C164" s="40"/>
      <c r="D164" s="40"/>
      <c r="E164" s="82">
        <f t="shared" ref="E164:E172" si="18">SUM(F164:L164)</f>
        <v>0</v>
      </c>
      <c r="F164" s="41">
        <f>SUM(F165,F167,F170)</f>
        <v>0</v>
      </c>
      <c r="G164" s="41">
        <f t="shared" ref="G164:L164" si="19">SUM(G165,G167,G170)</f>
        <v>0</v>
      </c>
      <c r="H164" s="41">
        <f t="shared" si="19"/>
        <v>0</v>
      </c>
      <c r="I164" s="41">
        <f t="shared" si="19"/>
        <v>0</v>
      </c>
      <c r="J164" s="41">
        <f t="shared" si="19"/>
        <v>0</v>
      </c>
      <c r="K164" s="41">
        <f t="shared" si="19"/>
        <v>0</v>
      </c>
      <c r="L164" s="41">
        <f t="shared" si="19"/>
        <v>0</v>
      </c>
      <c r="M164" s="41">
        <f>SUM(E164*1.1)</f>
        <v>0</v>
      </c>
      <c r="N164" s="42">
        <f>SUM(M164*1.099)</f>
        <v>0</v>
      </c>
      <c r="O164" s="10">
        <v>0</v>
      </c>
      <c r="P164" s="10">
        <v>0</v>
      </c>
    </row>
    <row r="165" ht="12.75" hidden="1" customHeight="1" spans="1:16">
      <c r="A165" s="39">
        <v>321</v>
      </c>
      <c r="B165" s="40" t="s">
        <v>82</v>
      </c>
      <c r="C165" s="40"/>
      <c r="D165" s="40"/>
      <c r="E165" s="82">
        <f t="shared" si="18"/>
        <v>0</v>
      </c>
      <c r="F165" s="41">
        <f>SUM(F166)</f>
        <v>0</v>
      </c>
      <c r="G165" s="41">
        <f t="shared" ref="G165:N165" si="20">SUM(G166)</f>
        <v>0</v>
      </c>
      <c r="H165" s="41">
        <f t="shared" si="20"/>
        <v>0</v>
      </c>
      <c r="I165" s="41">
        <f t="shared" si="20"/>
        <v>0</v>
      </c>
      <c r="J165" s="41">
        <f t="shared" si="20"/>
        <v>0</v>
      </c>
      <c r="K165" s="41">
        <f t="shared" si="20"/>
        <v>0</v>
      </c>
      <c r="L165" s="41">
        <f t="shared" si="20"/>
        <v>0</v>
      </c>
      <c r="M165" s="41">
        <f t="shared" si="20"/>
        <v>0</v>
      </c>
      <c r="N165" s="42">
        <f t="shared" si="20"/>
        <v>0</v>
      </c>
      <c r="O165" s="10">
        <v>0</v>
      </c>
      <c r="P165" s="10">
        <v>0</v>
      </c>
    </row>
    <row r="166" ht="14.25" hidden="1" customHeight="1" spans="1:16">
      <c r="A166" s="78">
        <v>3213</v>
      </c>
      <c r="B166" s="79" t="s">
        <v>307</v>
      </c>
      <c r="C166" s="79"/>
      <c r="D166" s="79"/>
      <c r="E166" s="80">
        <f t="shared" si="18"/>
        <v>0</v>
      </c>
      <c r="F166" s="75"/>
      <c r="G166" s="75"/>
      <c r="H166" s="75"/>
      <c r="I166" s="75"/>
      <c r="J166" s="75"/>
      <c r="K166" s="75"/>
      <c r="L166" s="75"/>
      <c r="M166" s="75"/>
      <c r="N166" s="94"/>
      <c r="O166" s="10">
        <v>0</v>
      </c>
      <c r="P166" s="10">
        <v>0</v>
      </c>
    </row>
    <row r="167" ht="14.25" hidden="1" customHeight="1" spans="1:16">
      <c r="A167" s="39">
        <v>322</v>
      </c>
      <c r="B167" s="40" t="s">
        <v>88</v>
      </c>
      <c r="C167" s="40"/>
      <c r="D167" s="40"/>
      <c r="E167" s="82">
        <f t="shared" si="18"/>
        <v>0</v>
      </c>
      <c r="F167" s="41">
        <f>SUM(F168:F169)</f>
        <v>0</v>
      </c>
      <c r="G167" s="41">
        <f t="shared" ref="G167:N167" si="21">SUM(G168:G169)</f>
        <v>0</v>
      </c>
      <c r="H167" s="41">
        <f t="shared" si="21"/>
        <v>0</v>
      </c>
      <c r="I167" s="41">
        <f t="shared" si="21"/>
        <v>0</v>
      </c>
      <c r="J167" s="41">
        <f t="shared" si="21"/>
        <v>0</v>
      </c>
      <c r="K167" s="41">
        <f t="shared" si="21"/>
        <v>0</v>
      </c>
      <c r="L167" s="41">
        <f t="shared" si="21"/>
        <v>0</v>
      </c>
      <c r="M167" s="41">
        <f t="shared" si="21"/>
        <v>0</v>
      </c>
      <c r="N167" s="42">
        <f t="shared" si="21"/>
        <v>0</v>
      </c>
      <c r="O167" s="10">
        <v>0</v>
      </c>
      <c r="P167" s="10">
        <v>0</v>
      </c>
    </row>
    <row r="168" ht="19.5" hidden="1" customHeight="1" spans="1:16">
      <c r="A168" s="78">
        <v>3221</v>
      </c>
      <c r="B168" s="79" t="s">
        <v>89</v>
      </c>
      <c r="C168" s="79"/>
      <c r="D168" s="79"/>
      <c r="E168" s="80">
        <f t="shared" si="18"/>
        <v>0</v>
      </c>
      <c r="F168" s="75"/>
      <c r="G168" s="75"/>
      <c r="H168" s="75"/>
      <c r="I168" s="75"/>
      <c r="J168" s="75"/>
      <c r="K168" s="75"/>
      <c r="L168" s="75"/>
      <c r="M168" s="75"/>
      <c r="N168" s="94"/>
      <c r="O168" s="10">
        <v>0</v>
      </c>
      <c r="P168" s="10">
        <v>0</v>
      </c>
    </row>
    <row r="169" ht="14.25" hidden="1" customHeight="1" spans="1:16">
      <c r="A169" s="78">
        <v>3225</v>
      </c>
      <c r="B169" s="79" t="s">
        <v>308</v>
      </c>
      <c r="C169" s="79"/>
      <c r="D169" s="79"/>
      <c r="E169" s="80">
        <f t="shared" si="18"/>
        <v>0</v>
      </c>
      <c r="F169" s="75"/>
      <c r="G169" s="96"/>
      <c r="H169" s="75"/>
      <c r="I169" s="96"/>
      <c r="J169" s="96"/>
      <c r="K169" s="96"/>
      <c r="L169" s="96"/>
      <c r="M169" s="75"/>
      <c r="N169" s="94"/>
      <c r="O169" s="10">
        <v>0</v>
      </c>
      <c r="P169" s="10">
        <v>0</v>
      </c>
    </row>
    <row r="170" ht="18" hidden="1" customHeight="1" spans="1:14">
      <c r="A170" s="39">
        <v>323</v>
      </c>
      <c r="B170" s="40" t="s">
        <v>96</v>
      </c>
      <c r="C170" s="40"/>
      <c r="D170" s="40"/>
      <c r="E170" s="82">
        <f t="shared" si="18"/>
        <v>0</v>
      </c>
      <c r="F170" s="41">
        <f>SUM(F171:F172)</f>
        <v>0</v>
      </c>
      <c r="G170" s="41">
        <f t="shared" ref="G170:N170" si="22">SUM(G171:G172)</f>
        <v>0</v>
      </c>
      <c r="H170" s="41">
        <f t="shared" si="22"/>
        <v>0</v>
      </c>
      <c r="I170" s="41">
        <f t="shared" si="22"/>
        <v>0</v>
      </c>
      <c r="J170" s="41">
        <f t="shared" si="22"/>
        <v>0</v>
      </c>
      <c r="K170" s="41">
        <f t="shared" si="22"/>
        <v>0</v>
      </c>
      <c r="L170" s="41">
        <f t="shared" si="22"/>
        <v>0</v>
      </c>
      <c r="M170" s="41">
        <f t="shared" si="22"/>
        <v>0</v>
      </c>
      <c r="N170" s="42">
        <f t="shared" si="22"/>
        <v>0</v>
      </c>
    </row>
    <row r="171" ht="15.6" hidden="1" customHeight="1" spans="1:14">
      <c r="A171" s="78">
        <v>3237</v>
      </c>
      <c r="B171" s="79" t="s">
        <v>319</v>
      </c>
      <c r="C171" s="79"/>
      <c r="D171" s="79"/>
      <c r="E171" s="80">
        <f t="shared" si="18"/>
        <v>0</v>
      </c>
      <c r="F171" s="96"/>
      <c r="G171" s="96"/>
      <c r="H171" s="96"/>
      <c r="I171" s="96"/>
      <c r="J171" s="96"/>
      <c r="K171" s="96"/>
      <c r="L171" s="96"/>
      <c r="M171" s="75"/>
      <c r="N171" s="94"/>
    </row>
    <row r="172" ht="15.6" hidden="1" customHeight="1" spans="1:14">
      <c r="A172" s="78">
        <v>3239</v>
      </c>
      <c r="B172" s="79" t="s">
        <v>110</v>
      </c>
      <c r="C172" s="79"/>
      <c r="D172" s="79"/>
      <c r="E172" s="80">
        <f t="shared" si="18"/>
        <v>0</v>
      </c>
      <c r="F172" s="75"/>
      <c r="G172" s="96"/>
      <c r="H172" s="75"/>
      <c r="I172" s="96"/>
      <c r="J172" s="96"/>
      <c r="K172" s="96"/>
      <c r="L172" s="96"/>
      <c r="M172" s="75"/>
      <c r="N172" s="94"/>
    </row>
    <row r="173" s="8" customFormat="1" ht="19.5" hidden="1" customHeight="1" spans="1:16">
      <c r="A173" s="565" t="s">
        <v>297</v>
      </c>
      <c r="B173" s="98"/>
      <c r="C173" s="98"/>
      <c r="D173" s="98"/>
      <c r="E173" s="36">
        <f>SUM(E164)</f>
        <v>0</v>
      </c>
      <c r="F173" s="36">
        <f>SUM(F164)</f>
        <v>0</v>
      </c>
      <c r="G173" s="36">
        <f t="shared" ref="G173:N173" si="23">SUM(G164)</f>
        <v>0</v>
      </c>
      <c r="H173" s="36">
        <f t="shared" si="23"/>
        <v>0</v>
      </c>
      <c r="I173" s="36">
        <f t="shared" si="23"/>
        <v>0</v>
      </c>
      <c r="J173" s="36">
        <f t="shared" si="23"/>
        <v>0</v>
      </c>
      <c r="K173" s="36">
        <f t="shared" si="23"/>
        <v>0</v>
      </c>
      <c r="L173" s="36">
        <f t="shared" si="23"/>
        <v>0</v>
      </c>
      <c r="M173" s="36">
        <f t="shared" si="23"/>
        <v>0</v>
      </c>
      <c r="N173" s="36">
        <f t="shared" si="23"/>
        <v>0</v>
      </c>
      <c r="O173" s="36" t="e">
        <f>SUM(#REF!,#REF!,#REF!,O170)</f>
        <v>#REF!</v>
      </c>
      <c r="P173" s="36" t="e">
        <f>SUM(#REF!,#REF!,#REF!,P170)</f>
        <v>#REF!</v>
      </c>
    </row>
    <row r="174" ht="15.6" hidden="1" customHeight="1"/>
    <row r="175" ht="15.6" hidden="1" customHeight="1"/>
    <row r="176" ht="15.6" hidden="1" customHeight="1" spans="1:1">
      <c r="A176" s="4" t="s">
        <v>282</v>
      </c>
    </row>
    <row r="177" s="2" customFormat="1" ht="28.5" hidden="1" customHeight="1" spans="1:16">
      <c r="A177" s="554" t="s">
        <v>293</v>
      </c>
      <c r="B177" s="18" t="s">
        <v>258</v>
      </c>
      <c r="C177" s="18"/>
      <c r="D177" s="18"/>
      <c r="E177" s="555" t="s">
        <v>259</v>
      </c>
      <c r="F177" s="555" t="s">
        <v>260</v>
      </c>
      <c r="G177" s="555" t="s">
        <v>261</v>
      </c>
      <c r="H177" s="43"/>
      <c r="I177" s="66"/>
      <c r="J177" s="66"/>
      <c r="K177" s="66"/>
      <c r="L177" s="66"/>
      <c r="M177" s="66"/>
      <c r="N177" s="66"/>
      <c r="O177" s="557" t="s">
        <v>273</v>
      </c>
      <c r="P177" s="557" t="s">
        <v>274</v>
      </c>
    </row>
    <row r="178" s="2" customFormat="1" ht="15" hidden="1" customHeight="1" spans="1:16">
      <c r="A178" s="20"/>
      <c r="B178" s="20"/>
      <c r="C178" s="20"/>
      <c r="D178" s="20"/>
      <c r="E178" s="21"/>
      <c r="F178" s="21"/>
      <c r="G178" s="21"/>
      <c r="H178" s="43"/>
      <c r="I178" s="66"/>
      <c r="J178" s="66"/>
      <c r="K178" s="66"/>
      <c r="L178" s="66"/>
      <c r="M178" s="66"/>
      <c r="N178" s="66"/>
      <c r="O178" s="66"/>
      <c r="P178" s="66"/>
    </row>
    <row r="179" s="3" customFormat="1" ht="15.75" hidden="1" customHeight="1" spans="1:17">
      <c r="A179" s="22">
        <v>32</v>
      </c>
      <c r="B179" s="23" t="s">
        <v>81</v>
      </c>
      <c r="C179" s="23"/>
      <c r="D179" s="23"/>
      <c r="E179" s="24">
        <f>SUM(E180:E180)</f>
        <v>20000</v>
      </c>
      <c r="F179" s="24">
        <f>SUM(F180:F180)</f>
        <v>10000</v>
      </c>
      <c r="G179" s="25">
        <f>SUM(G180:G180)</f>
        <v>10000</v>
      </c>
      <c r="H179" s="38"/>
      <c r="I179" s="38"/>
      <c r="J179" s="38"/>
      <c r="K179" s="38"/>
      <c r="L179" s="38"/>
      <c r="M179" s="38"/>
      <c r="N179" s="38"/>
      <c r="O179" s="3">
        <v>0</v>
      </c>
      <c r="P179" s="3">
        <v>0</v>
      </c>
      <c r="Q179" s="3">
        <f>SUM(F179:K179)</f>
        <v>20000</v>
      </c>
    </row>
    <row r="180" ht="14.25" hidden="1" customHeight="1" spans="1:17">
      <c r="A180" s="26">
        <v>322</v>
      </c>
      <c r="B180" s="27" t="s">
        <v>88</v>
      </c>
      <c r="C180" s="27"/>
      <c r="D180" s="27"/>
      <c r="E180" s="44">
        <v>20000</v>
      </c>
      <c r="F180" s="44">
        <v>10000</v>
      </c>
      <c r="G180" s="77">
        <v>10000</v>
      </c>
      <c r="H180" s="46"/>
      <c r="I180" s="46"/>
      <c r="J180" s="46"/>
      <c r="K180" s="46"/>
      <c r="L180" s="46"/>
      <c r="M180" s="46"/>
      <c r="N180" s="46"/>
      <c r="O180" s="10">
        <v>0</v>
      </c>
      <c r="P180" s="10">
        <v>0</v>
      </c>
      <c r="Q180" s="3"/>
    </row>
    <row r="181" ht="31.2" hidden="1" customHeight="1" spans="1:17">
      <c r="A181" s="39">
        <v>42</v>
      </c>
      <c r="B181" s="40" t="s">
        <v>295</v>
      </c>
      <c r="C181" s="40"/>
      <c r="D181" s="40"/>
      <c r="E181" s="41">
        <f>SUM(E182:E182)</f>
        <v>80000</v>
      </c>
      <c r="F181" s="41">
        <f>SUM(F182:F182)</f>
        <v>90000</v>
      </c>
      <c r="G181" s="42">
        <f>SUM(G182:G182)</f>
        <v>90000</v>
      </c>
      <c r="H181" s="38"/>
      <c r="I181" s="38"/>
      <c r="J181" s="38"/>
      <c r="K181" s="38"/>
      <c r="L181" s="38"/>
      <c r="M181" s="38"/>
      <c r="N181" s="38"/>
      <c r="Q181" s="3">
        <f>SUM(F181:K181)</f>
        <v>180000</v>
      </c>
    </row>
    <row r="182" ht="15.6" hidden="1" customHeight="1" spans="1:17">
      <c r="A182" s="30">
        <v>423</v>
      </c>
      <c r="B182" s="31" t="s">
        <v>323</v>
      </c>
      <c r="C182" s="31"/>
      <c r="D182" s="31"/>
      <c r="E182" s="47">
        <v>80000</v>
      </c>
      <c r="F182" s="47">
        <v>90000</v>
      </c>
      <c r="G182" s="48">
        <v>90000</v>
      </c>
      <c r="H182" s="46"/>
      <c r="I182" s="46"/>
      <c r="J182" s="46"/>
      <c r="K182" s="46"/>
      <c r="L182" s="46"/>
      <c r="M182" s="46"/>
      <c r="N182" s="46"/>
      <c r="Q182" s="3"/>
    </row>
    <row r="183" s="4" customFormat="1" ht="15.6" hidden="1" customHeight="1" spans="1:17">
      <c r="A183" s="561" t="s">
        <v>297</v>
      </c>
      <c r="B183" s="58"/>
      <c r="C183" s="58"/>
      <c r="D183" s="58"/>
      <c r="E183" s="36">
        <f>SUM(E179,E181)</f>
        <v>100000</v>
      </c>
      <c r="F183" s="36">
        <f>SUM(F179,F181)</f>
        <v>100000</v>
      </c>
      <c r="G183" s="36">
        <f>SUM(G179,G181)</f>
        <v>100000</v>
      </c>
      <c r="H183" s="38"/>
      <c r="I183" s="38"/>
      <c r="J183" s="38"/>
      <c r="K183" s="38"/>
      <c r="L183" s="38"/>
      <c r="M183" s="38"/>
      <c r="N183" s="38"/>
      <c r="O183" s="91" t="e">
        <f>SUM(#REF!,O179,#REF!,#REF!,O181)</f>
        <v>#REF!</v>
      </c>
      <c r="P183" s="36" t="e">
        <f>SUM(#REF!,P179,#REF!,#REF!,P181)</f>
        <v>#REF!</v>
      </c>
      <c r="Q183" s="36" t="e">
        <f>SUM(#REF!,Q179,#REF!,#REF!,Q181)</f>
        <v>#REF!</v>
      </c>
    </row>
    <row r="184" ht="10.5" hidden="1" customHeight="1"/>
    <row r="185" ht="15.6" hidden="1" customHeight="1" spans="1:7">
      <c r="A185" s="562" t="s">
        <v>324</v>
      </c>
      <c r="B185" s="63"/>
      <c r="C185" s="63"/>
      <c r="D185" s="63"/>
      <c r="E185" s="63"/>
      <c r="F185" s="63"/>
      <c r="G185" s="63"/>
    </row>
    <row r="186" ht="15.6" hidden="1" customHeight="1" spans="1:1">
      <c r="A186" s="4" t="s">
        <v>325</v>
      </c>
    </row>
    <row r="187" s="2" customFormat="1" ht="19.5" hidden="1" customHeight="1" spans="1:16">
      <c r="A187" s="554" t="s">
        <v>293</v>
      </c>
      <c r="B187" s="18" t="s">
        <v>258</v>
      </c>
      <c r="C187" s="18"/>
      <c r="D187" s="18"/>
      <c r="E187" s="555" t="s">
        <v>259</v>
      </c>
      <c r="F187" s="555" t="s">
        <v>260</v>
      </c>
      <c r="G187" s="555" t="s">
        <v>261</v>
      </c>
      <c r="H187" s="43"/>
      <c r="I187" s="66"/>
      <c r="J187" s="66"/>
      <c r="K187" s="66"/>
      <c r="L187" s="66"/>
      <c r="M187" s="66"/>
      <c r="N187" s="66"/>
      <c r="O187" s="557" t="s">
        <v>273</v>
      </c>
      <c r="P187" s="557" t="s">
        <v>274</v>
      </c>
    </row>
    <row r="188" s="2" customFormat="1" ht="25.5" hidden="1" customHeight="1" spans="1:16">
      <c r="A188" s="20"/>
      <c r="B188" s="20"/>
      <c r="C188" s="20"/>
      <c r="D188" s="20"/>
      <c r="E188" s="21"/>
      <c r="F188" s="21"/>
      <c r="G188" s="21"/>
      <c r="H188" s="43"/>
      <c r="I188" s="66"/>
      <c r="J188" s="66"/>
      <c r="K188" s="66"/>
      <c r="L188" s="66"/>
      <c r="M188" s="66"/>
      <c r="N188" s="66"/>
      <c r="O188" s="66"/>
      <c r="P188" s="66"/>
    </row>
    <row r="189" s="3" customFormat="1" ht="15.75" hidden="1" customHeight="1" spans="1:17">
      <c r="A189" s="22">
        <v>32</v>
      </c>
      <c r="B189" s="23" t="s">
        <v>81</v>
      </c>
      <c r="C189" s="23"/>
      <c r="D189" s="23"/>
      <c r="E189" s="24">
        <f>SUM(E190:E191)</f>
        <v>342462</v>
      </c>
      <c r="F189" s="24">
        <f>SUM(F190:F191)</f>
        <v>0</v>
      </c>
      <c r="G189" s="25">
        <f>SUM(G190:G191)</f>
        <v>0</v>
      </c>
      <c r="H189" s="38"/>
      <c r="I189" s="38"/>
      <c r="J189" s="38"/>
      <c r="K189" s="38"/>
      <c r="L189" s="38"/>
      <c r="M189" s="38"/>
      <c r="N189" s="38"/>
      <c r="O189" s="3">
        <v>0</v>
      </c>
      <c r="P189" s="3">
        <v>0</v>
      </c>
      <c r="Q189" s="3">
        <f>SUM(F189:K189)</f>
        <v>0</v>
      </c>
    </row>
    <row r="190" ht="12.75" hidden="1" customHeight="1" spans="1:17">
      <c r="A190" s="26">
        <v>321</v>
      </c>
      <c r="B190" s="27" t="s">
        <v>82</v>
      </c>
      <c r="C190" s="27"/>
      <c r="D190" s="27"/>
      <c r="E190" s="44">
        <v>177000</v>
      </c>
      <c r="F190" s="75"/>
      <c r="G190" s="77"/>
      <c r="H190" s="46"/>
      <c r="I190" s="46"/>
      <c r="J190" s="46"/>
      <c r="K190" s="46"/>
      <c r="L190" s="46"/>
      <c r="M190" s="46"/>
      <c r="N190" s="46"/>
      <c r="O190" s="10">
        <v>0</v>
      </c>
      <c r="P190" s="10">
        <v>0</v>
      </c>
      <c r="Q190" s="3"/>
    </row>
    <row r="191" ht="18" hidden="1" customHeight="1" spans="1:17">
      <c r="A191" s="26">
        <v>323</v>
      </c>
      <c r="B191" s="27" t="s">
        <v>96</v>
      </c>
      <c r="C191" s="27"/>
      <c r="D191" s="27"/>
      <c r="E191" s="44">
        <v>165462</v>
      </c>
      <c r="F191" s="44"/>
      <c r="G191" s="77"/>
      <c r="H191" s="46"/>
      <c r="I191" s="46"/>
      <c r="J191" s="46"/>
      <c r="K191" s="46"/>
      <c r="L191" s="46"/>
      <c r="M191" s="46"/>
      <c r="N191" s="46"/>
      <c r="Q191" s="3"/>
    </row>
    <row r="192" ht="31.2" hidden="1" customHeight="1" spans="1:17">
      <c r="A192" s="39">
        <v>42</v>
      </c>
      <c r="B192" s="40" t="s">
        <v>326</v>
      </c>
      <c r="C192" s="40"/>
      <c r="D192" s="40"/>
      <c r="E192" s="41">
        <f>SUM(E193)</f>
        <v>17583221</v>
      </c>
      <c r="F192" s="41">
        <f>SUM(F193)</f>
        <v>0</v>
      </c>
      <c r="G192" s="42">
        <f>SUM(G193)</f>
        <v>0</v>
      </c>
      <c r="H192" s="38"/>
      <c r="I192" s="38"/>
      <c r="J192" s="38"/>
      <c r="K192" s="38"/>
      <c r="L192" s="38"/>
      <c r="M192" s="38"/>
      <c r="N192" s="38"/>
      <c r="Q192" s="3">
        <f>SUM(F192:K192)</f>
        <v>0</v>
      </c>
    </row>
    <row r="193" ht="15.6" hidden="1" customHeight="1" spans="1:17">
      <c r="A193" s="26">
        <v>422</v>
      </c>
      <c r="B193" s="27" t="s">
        <v>127</v>
      </c>
      <c r="C193" s="27"/>
      <c r="D193" s="27"/>
      <c r="E193" s="44">
        <v>17583221</v>
      </c>
      <c r="F193" s="44"/>
      <c r="G193" s="45"/>
      <c r="H193" s="46"/>
      <c r="I193" s="46"/>
      <c r="J193" s="46"/>
      <c r="K193" s="46"/>
      <c r="L193" s="46"/>
      <c r="M193" s="46"/>
      <c r="N193" s="46"/>
      <c r="Q193" s="3"/>
    </row>
    <row r="194" s="3" customFormat="1" ht="31.2" hidden="1" customHeight="1" spans="1:14">
      <c r="A194" s="39">
        <v>45</v>
      </c>
      <c r="B194" s="40" t="s">
        <v>327</v>
      </c>
      <c r="C194" s="40"/>
      <c r="D194" s="40"/>
      <c r="E194" s="41">
        <f>SUM(E195)</f>
        <v>15300000</v>
      </c>
      <c r="F194" s="41">
        <f>SUM(F195)</f>
        <v>0</v>
      </c>
      <c r="G194" s="42">
        <f>SUM(G195)</f>
        <v>0</v>
      </c>
      <c r="H194" s="38"/>
      <c r="I194" s="38"/>
      <c r="J194" s="38"/>
      <c r="K194" s="38"/>
      <c r="L194" s="38"/>
      <c r="M194" s="38"/>
      <c r="N194" s="38"/>
    </row>
    <row r="195" ht="15.6" hidden="1" customHeight="1" spans="1:14">
      <c r="A195" s="26">
        <v>451</v>
      </c>
      <c r="B195" s="27" t="s">
        <v>328</v>
      </c>
      <c r="C195" s="27"/>
      <c r="D195" s="27"/>
      <c r="E195" s="44">
        <v>15300000</v>
      </c>
      <c r="F195" s="44"/>
      <c r="G195" s="45"/>
      <c r="H195" s="46"/>
      <c r="I195" s="46"/>
      <c r="J195" s="46"/>
      <c r="K195" s="46"/>
      <c r="L195" s="46"/>
      <c r="M195" s="46"/>
      <c r="N195" s="46"/>
    </row>
    <row r="196" s="4" customFormat="1" ht="15.6" hidden="1" customHeight="1" spans="1:17">
      <c r="A196" s="566" t="s">
        <v>297</v>
      </c>
      <c r="B196" s="103"/>
      <c r="C196" s="104"/>
      <c r="D196" s="104"/>
      <c r="E196" s="105">
        <f>SUM(E189,E192,E194)</f>
        <v>33225683</v>
      </c>
      <c r="F196" s="105">
        <f>SUM(F189,F192,F194)</f>
        <v>0</v>
      </c>
      <c r="G196" s="105">
        <f>SUM(G189,G192,G194)</f>
        <v>0</v>
      </c>
      <c r="H196" s="38"/>
      <c r="I196" s="38"/>
      <c r="J196" s="38"/>
      <c r="K196" s="38"/>
      <c r="L196" s="38"/>
      <c r="M196" s="38"/>
      <c r="N196" s="38"/>
      <c r="O196" s="91" t="e">
        <f>SUM(#REF!,O189,#REF!,#REF!,O192)</f>
        <v>#REF!</v>
      </c>
      <c r="P196" s="36" t="e">
        <f>SUM(#REF!,P189,#REF!,#REF!,P192)</f>
        <v>#REF!</v>
      </c>
      <c r="Q196" s="36" t="e">
        <f>SUM(#REF!,Q189,#REF!,#REF!,Q192)</f>
        <v>#REF!</v>
      </c>
    </row>
    <row r="197" s="9" customFormat="1" ht="11.25" hidden="1" customHeight="1" spans="1:6">
      <c r="A197" s="65"/>
      <c r="F197" s="106"/>
    </row>
    <row r="198" ht="15.6" hidden="1" customHeight="1" spans="1:14">
      <c r="A198" s="562" t="s">
        <v>329</v>
      </c>
      <c r="B198" s="63"/>
      <c r="C198" s="63"/>
      <c r="D198" s="63"/>
      <c r="E198" s="63"/>
      <c r="F198" s="63"/>
      <c r="G198" s="63"/>
      <c r="H198" s="66"/>
      <c r="I198" s="66"/>
      <c r="J198" s="66"/>
      <c r="K198" s="66"/>
      <c r="L198" s="66"/>
      <c r="M198" s="66"/>
      <c r="N198" s="66"/>
    </row>
    <row r="199" ht="14.25" hidden="1" customHeight="1" spans="1:14">
      <c r="A199" s="63"/>
      <c r="B199" s="63"/>
      <c r="C199" s="63"/>
      <c r="D199" s="63"/>
      <c r="E199" s="63"/>
      <c r="F199" s="63"/>
      <c r="G199" s="63"/>
      <c r="H199" s="66"/>
      <c r="I199" s="66"/>
      <c r="J199" s="66"/>
      <c r="K199" s="66"/>
      <c r="L199" s="66"/>
      <c r="M199" s="66"/>
      <c r="N199" s="66"/>
    </row>
    <row r="200" ht="15.6" hidden="1" customHeight="1" spans="1:1">
      <c r="A200" s="4" t="s">
        <v>325</v>
      </c>
    </row>
    <row r="201" s="2" customFormat="1" ht="27.75" hidden="1" customHeight="1" spans="1:16">
      <c r="A201" s="554" t="s">
        <v>293</v>
      </c>
      <c r="B201" s="18" t="s">
        <v>258</v>
      </c>
      <c r="C201" s="18"/>
      <c r="D201" s="18"/>
      <c r="E201" s="555" t="s">
        <v>259</v>
      </c>
      <c r="F201" s="555" t="s">
        <v>260</v>
      </c>
      <c r="G201" s="555" t="s">
        <v>261</v>
      </c>
      <c r="H201" s="43"/>
      <c r="I201" s="66"/>
      <c r="J201" s="66"/>
      <c r="K201" s="66"/>
      <c r="L201" s="66"/>
      <c r="M201" s="66"/>
      <c r="N201" s="66"/>
      <c r="O201" s="557" t="s">
        <v>273</v>
      </c>
      <c r="P201" s="557" t="s">
        <v>274</v>
      </c>
    </row>
    <row r="202" s="2" customFormat="1" ht="15" hidden="1" customHeight="1" spans="1:16">
      <c r="A202" s="20"/>
      <c r="B202" s="20"/>
      <c r="C202" s="20"/>
      <c r="D202" s="20"/>
      <c r="E202" s="21"/>
      <c r="F202" s="21"/>
      <c r="G202" s="21"/>
      <c r="H202" s="43"/>
      <c r="I202" s="66"/>
      <c r="J202" s="66"/>
      <c r="K202" s="66"/>
      <c r="L202" s="66"/>
      <c r="M202" s="66"/>
      <c r="N202" s="66"/>
      <c r="O202" s="66"/>
      <c r="P202" s="66"/>
    </row>
    <row r="203" s="3" customFormat="1" ht="31.2" hidden="1" customHeight="1" spans="1:14">
      <c r="A203" s="22">
        <v>45</v>
      </c>
      <c r="B203" s="23" t="s">
        <v>330</v>
      </c>
      <c r="C203" s="23"/>
      <c r="D203" s="23"/>
      <c r="E203" s="24">
        <f>SUM(E204)</f>
        <v>10687111</v>
      </c>
      <c r="F203" s="24">
        <f>SUM(F204)</f>
        <v>10687410</v>
      </c>
      <c r="G203" s="25">
        <f>SUM(G204)</f>
        <v>0</v>
      </c>
      <c r="H203" s="38"/>
      <c r="I203" s="38"/>
      <c r="J203" s="38"/>
      <c r="K203" s="38"/>
      <c r="L203" s="38"/>
      <c r="M203" s="38"/>
      <c r="N203" s="38"/>
    </row>
    <row r="204" ht="16.5" hidden="1" customHeight="1" spans="1:14">
      <c r="A204" s="30">
        <v>451</v>
      </c>
      <c r="B204" s="31" t="s">
        <v>328</v>
      </c>
      <c r="C204" s="31"/>
      <c r="D204" s="31"/>
      <c r="E204" s="47">
        <v>10687111</v>
      </c>
      <c r="F204" s="47">
        <v>10687410</v>
      </c>
      <c r="G204" s="48"/>
      <c r="H204" s="46"/>
      <c r="I204" s="46"/>
      <c r="J204" s="46"/>
      <c r="K204" s="46"/>
      <c r="L204" s="46"/>
      <c r="M204" s="46"/>
      <c r="N204" s="46"/>
    </row>
    <row r="205" s="4" customFormat="1" ht="15.6" hidden="1" customHeight="1" spans="1:17">
      <c r="A205" s="561" t="s">
        <v>297</v>
      </c>
      <c r="B205" s="58"/>
      <c r="C205" s="58"/>
      <c r="D205" s="58"/>
      <c r="E205" s="36">
        <f>SUM(E203)</f>
        <v>10687111</v>
      </c>
      <c r="F205" s="36">
        <f>SUM(F203)</f>
        <v>10687410</v>
      </c>
      <c r="G205" s="36">
        <f>SUM(G203)</f>
        <v>0</v>
      </c>
      <c r="H205" s="38"/>
      <c r="I205" s="38"/>
      <c r="J205" s="38"/>
      <c r="K205" s="38"/>
      <c r="L205" s="38"/>
      <c r="M205" s="38"/>
      <c r="N205" s="38"/>
      <c r="O205" s="91" t="e">
        <f>SUM(#REF!,#REF!,#REF!,#REF!,#REF!)</f>
        <v>#REF!</v>
      </c>
      <c r="P205" s="36" t="e">
        <f>SUM(#REF!,#REF!,#REF!,#REF!,#REF!)</f>
        <v>#REF!</v>
      </c>
      <c r="Q205" s="36" t="e">
        <f>SUM(#REF!,#REF!,#REF!,#REF!,#REF!)</f>
        <v>#REF!</v>
      </c>
    </row>
    <row r="206" s="4" customFormat="1" ht="15.6" hidden="1" customHeight="1" spans="1:17">
      <c r="A206" s="37"/>
      <c r="B206" s="37"/>
      <c r="C206" s="37"/>
      <c r="D206" s="37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</row>
    <row r="207" ht="15.6" hidden="1" customHeight="1" spans="1:14">
      <c r="A207" s="562" t="s">
        <v>331</v>
      </c>
      <c r="B207" s="63"/>
      <c r="C207" s="63"/>
      <c r="D207" s="63"/>
      <c r="E207" s="63"/>
      <c r="F207" s="63"/>
      <c r="G207" s="63"/>
      <c r="H207" s="38"/>
      <c r="I207" s="38"/>
      <c r="J207" s="38"/>
      <c r="K207" s="38"/>
      <c r="L207" s="38"/>
      <c r="M207" s="38"/>
      <c r="N207" s="38"/>
    </row>
    <row r="208" ht="15.6" hidden="1" customHeight="1" spans="1:1">
      <c r="A208" s="4" t="s">
        <v>325</v>
      </c>
    </row>
    <row r="209" s="2" customFormat="1" ht="28.5" hidden="1" customHeight="1" spans="1:16">
      <c r="A209" s="554" t="s">
        <v>293</v>
      </c>
      <c r="B209" s="18" t="s">
        <v>258</v>
      </c>
      <c r="C209" s="18"/>
      <c r="D209" s="18"/>
      <c r="E209" s="555" t="s">
        <v>259</v>
      </c>
      <c r="F209" s="555" t="s">
        <v>260</v>
      </c>
      <c r="G209" s="555" t="s">
        <v>261</v>
      </c>
      <c r="H209" s="43"/>
      <c r="I209" s="66"/>
      <c r="J209" s="66"/>
      <c r="K209" s="66"/>
      <c r="L209" s="66"/>
      <c r="M209" s="66"/>
      <c r="N209" s="66"/>
      <c r="O209" s="557" t="s">
        <v>273</v>
      </c>
      <c r="P209" s="557" t="s">
        <v>274</v>
      </c>
    </row>
    <row r="210" s="2" customFormat="1" ht="15" hidden="1" customHeight="1" spans="1:16">
      <c r="A210" s="20"/>
      <c r="B210" s="20"/>
      <c r="C210" s="20"/>
      <c r="D210" s="20"/>
      <c r="E210" s="21"/>
      <c r="F210" s="21"/>
      <c r="G210" s="21"/>
      <c r="H210" s="43"/>
      <c r="I210" s="66"/>
      <c r="J210" s="66"/>
      <c r="K210" s="66"/>
      <c r="L210" s="66"/>
      <c r="M210" s="66"/>
      <c r="N210" s="66"/>
      <c r="O210" s="66"/>
      <c r="P210" s="66"/>
    </row>
    <row r="211" ht="31.2" hidden="1" customHeight="1" spans="1:17">
      <c r="A211" s="22">
        <v>42</v>
      </c>
      <c r="B211" s="23" t="s">
        <v>295</v>
      </c>
      <c r="C211" s="23"/>
      <c r="D211" s="23"/>
      <c r="E211" s="24">
        <f>SUM(E212)</f>
        <v>6000000</v>
      </c>
      <c r="F211" s="24">
        <f>SUM(F212)</f>
        <v>0</v>
      </c>
      <c r="G211" s="25">
        <f>SUM(G212)</f>
        <v>0</v>
      </c>
      <c r="H211" s="38"/>
      <c r="I211" s="38"/>
      <c r="J211" s="38"/>
      <c r="K211" s="38"/>
      <c r="L211" s="38"/>
      <c r="M211" s="38"/>
      <c r="N211" s="38"/>
      <c r="Q211" s="3">
        <f>SUM(F211:K211)</f>
        <v>0</v>
      </c>
    </row>
    <row r="212" ht="15.6" hidden="1" customHeight="1" spans="1:17">
      <c r="A212" s="26">
        <v>422</v>
      </c>
      <c r="B212" s="27" t="s">
        <v>127</v>
      </c>
      <c r="C212" s="27"/>
      <c r="D212" s="27"/>
      <c r="E212" s="44">
        <v>6000000</v>
      </c>
      <c r="F212" s="44"/>
      <c r="G212" s="45"/>
      <c r="H212" s="46"/>
      <c r="I212" s="46"/>
      <c r="J212" s="46"/>
      <c r="K212" s="46"/>
      <c r="L212" s="46"/>
      <c r="M212" s="46"/>
      <c r="N212" s="46"/>
      <c r="Q212" s="3"/>
    </row>
    <row r="213" s="3" customFormat="1" ht="31.2" hidden="1" customHeight="1" spans="1:14">
      <c r="A213" s="39">
        <v>45</v>
      </c>
      <c r="B213" s="40" t="s">
        <v>330</v>
      </c>
      <c r="C213" s="40"/>
      <c r="D213" s="40"/>
      <c r="E213" s="41">
        <f>SUM(E214)</f>
        <v>2500000</v>
      </c>
      <c r="F213" s="41">
        <f>SUM(F214)</f>
        <v>0</v>
      </c>
      <c r="G213" s="42">
        <f>SUM(G214)</f>
        <v>0</v>
      </c>
      <c r="H213" s="38"/>
      <c r="I213" s="38"/>
      <c r="J213" s="38"/>
      <c r="K213" s="38"/>
      <c r="L213" s="38"/>
      <c r="M213" s="38"/>
      <c r="N213" s="38"/>
    </row>
    <row r="214" ht="15.6" hidden="1" customHeight="1" spans="1:14">
      <c r="A214" s="30">
        <v>451</v>
      </c>
      <c r="B214" s="31" t="s">
        <v>328</v>
      </c>
      <c r="C214" s="31"/>
      <c r="D214" s="31"/>
      <c r="E214" s="47">
        <v>2500000</v>
      </c>
      <c r="F214" s="47"/>
      <c r="G214" s="48"/>
      <c r="H214" s="46"/>
      <c r="I214" s="46"/>
      <c r="J214" s="46"/>
      <c r="K214" s="46"/>
      <c r="L214" s="46"/>
      <c r="M214" s="46"/>
      <c r="N214" s="46"/>
    </row>
    <row r="215" s="4" customFormat="1" ht="15.6" hidden="1" customHeight="1" spans="1:17">
      <c r="A215" s="561" t="s">
        <v>297</v>
      </c>
      <c r="B215" s="58"/>
      <c r="C215" s="58"/>
      <c r="D215" s="58"/>
      <c r="E215" s="36">
        <f>SUM(E211,E213)</f>
        <v>8500000</v>
      </c>
      <c r="F215" s="36">
        <f>SUM(F211,F213)</f>
        <v>0</v>
      </c>
      <c r="G215" s="36">
        <f>SUM(G211,G213)</f>
        <v>0</v>
      </c>
      <c r="H215" s="38"/>
      <c r="I215" s="38"/>
      <c r="J215" s="38"/>
      <c r="K215" s="38"/>
      <c r="L215" s="38"/>
      <c r="M215" s="38"/>
      <c r="N215" s="38"/>
      <c r="O215" s="91" t="e">
        <f>SUM(#REF!,#REF!,#REF!,#REF!,O211)</f>
        <v>#REF!</v>
      </c>
      <c r="P215" s="36" t="e">
        <f>SUM(#REF!,#REF!,#REF!,#REF!,P211)</f>
        <v>#REF!</v>
      </c>
      <c r="Q215" s="36" t="e">
        <f>SUM(#REF!,#REF!,#REF!,#REF!,Q211)</f>
        <v>#REF!</v>
      </c>
    </row>
    <row r="216" ht="22.5" hidden="1" customHeight="1" spans="1:7">
      <c r="A216" s="107" t="s">
        <v>332</v>
      </c>
      <c r="B216" s="107"/>
      <c r="C216" s="107"/>
      <c r="D216" s="107"/>
      <c r="E216" s="107"/>
      <c r="F216" s="107"/>
      <c r="G216" s="107"/>
    </row>
    <row r="217" ht="15.6" hidden="1" customHeight="1" spans="5:5">
      <c r="E217" s="108"/>
    </row>
    <row r="218" ht="15.6" hidden="1" customHeight="1" spans="1:7">
      <c r="A218" s="101">
        <v>1</v>
      </c>
      <c r="B218" s="4" t="s">
        <v>67</v>
      </c>
      <c r="C218" s="4"/>
      <c r="D218" s="4"/>
      <c r="E218" s="68">
        <f>SUM(E70)</f>
        <v>4243113</v>
      </c>
      <c r="F218" s="68">
        <f>SUM(F70)</f>
        <v>4243113</v>
      </c>
      <c r="G218" s="68">
        <f>SUM(G70)</f>
        <v>4243113</v>
      </c>
    </row>
    <row r="219" ht="15.6" hidden="1" customHeight="1" spans="1:7">
      <c r="A219" s="101">
        <v>3</v>
      </c>
      <c r="B219" s="4" t="s">
        <v>333</v>
      </c>
      <c r="C219" s="4"/>
      <c r="D219" s="4"/>
      <c r="E219" s="68">
        <f>SUM(E84)</f>
        <v>2600000</v>
      </c>
      <c r="F219" s="68">
        <f>SUM(F84)</f>
        <v>2600000</v>
      </c>
      <c r="G219" s="68">
        <f>SUM(G84)</f>
        <v>2600000</v>
      </c>
    </row>
    <row r="220" ht="15.6" hidden="1" customHeight="1" spans="1:7">
      <c r="A220" s="101">
        <v>4</v>
      </c>
      <c r="B220" s="4" t="s">
        <v>218</v>
      </c>
      <c r="C220" s="4"/>
      <c r="D220" s="4"/>
      <c r="E220" s="68">
        <f>SUM(E103)</f>
        <v>133878715</v>
      </c>
      <c r="F220" s="68">
        <f>SUM(F103)</f>
        <v>133103420</v>
      </c>
      <c r="G220" s="68">
        <f>SUM(G103)</f>
        <v>133093420</v>
      </c>
    </row>
    <row r="221" ht="15.6" hidden="1" customHeight="1" spans="1:7">
      <c r="A221" s="101">
        <v>5</v>
      </c>
      <c r="B221" s="4" t="s">
        <v>334</v>
      </c>
      <c r="C221" s="4"/>
      <c r="D221" s="4"/>
      <c r="E221" s="68">
        <f>SUM(E196,E205,E215)</f>
        <v>52412794</v>
      </c>
      <c r="F221" s="68">
        <f>SUM(F196,F205,F215)</f>
        <v>10687410</v>
      </c>
      <c r="G221" s="68">
        <f>SUM(G196,G205,G215)</f>
        <v>0</v>
      </c>
    </row>
    <row r="222" ht="15.6" hidden="1" customHeight="1" spans="1:7">
      <c r="A222" s="101">
        <v>6</v>
      </c>
      <c r="B222" s="4" t="s">
        <v>335</v>
      </c>
      <c r="C222" s="4"/>
      <c r="D222" s="4"/>
      <c r="E222" s="68">
        <f>SUM(E114)</f>
        <v>1140740</v>
      </c>
      <c r="F222" s="68">
        <f>SUM(F114)</f>
        <v>1000000</v>
      </c>
      <c r="G222" s="68">
        <f>SUM(G114)</f>
        <v>1000000</v>
      </c>
    </row>
    <row r="223" ht="31.2" hidden="1" customHeight="1" spans="1:7">
      <c r="A223" s="37">
        <v>7</v>
      </c>
      <c r="B223" s="109" t="s">
        <v>313</v>
      </c>
      <c r="C223" s="109"/>
      <c r="D223" s="109"/>
      <c r="E223" s="38">
        <f>SUM(E183)</f>
        <v>100000</v>
      </c>
      <c r="F223" s="38">
        <f>SUM(F183)</f>
        <v>100000</v>
      </c>
      <c r="G223" s="38">
        <f>SUM(G183)</f>
        <v>100000</v>
      </c>
    </row>
    <row r="224" ht="15.6" hidden="1" customHeight="1" spans="1:7">
      <c r="A224" s="101"/>
      <c r="B224" s="4"/>
      <c r="C224" s="4"/>
      <c r="D224" s="4"/>
      <c r="E224" s="68"/>
      <c r="F224" s="68"/>
      <c r="G224" s="68"/>
    </row>
    <row r="225" ht="15.6" hidden="1" customHeight="1" spans="1:7">
      <c r="A225" s="6"/>
      <c r="B225" s="4"/>
      <c r="C225" s="4"/>
      <c r="D225" s="4"/>
      <c r="E225" s="68">
        <f>SUM(E218,E219,E220,E221,E222,E223)</f>
        <v>194375362</v>
      </c>
      <c r="F225" s="68">
        <f>SUM(F218,F219,F220,F221,F222,F223)</f>
        <v>151733943</v>
      </c>
      <c r="G225" s="68">
        <f>SUM(G218,G219,G220,G221,G222,G223)</f>
        <v>141036533</v>
      </c>
    </row>
    <row r="226" ht="15.6" hidden="1" customHeight="1" spans="1:7">
      <c r="A226" s="6"/>
      <c r="B226" s="4"/>
      <c r="C226" s="4"/>
      <c r="D226" s="4"/>
      <c r="E226" s="68"/>
      <c r="F226" s="68"/>
      <c r="G226" s="68"/>
    </row>
    <row r="227" ht="27.75" hidden="1" customHeight="1" spans="1:8">
      <c r="A227" s="110" t="s">
        <v>336</v>
      </c>
      <c r="B227" s="110"/>
      <c r="C227" s="110"/>
      <c r="D227" s="110"/>
      <c r="E227" s="110"/>
      <c r="F227" s="110"/>
      <c r="G227" s="110"/>
      <c r="H227" s="65"/>
    </row>
    <row r="228" ht="15.6" hidden="1" customHeight="1" spans="1:8">
      <c r="A228" s="562" t="s">
        <v>290</v>
      </c>
      <c r="B228" s="63"/>
      <c r="C228" s="63"/>
      <c r="D228" s="63"/>
      <c r="E228" s="63"/>
      <c r="F228" s="37"/>
      <c r="G228" s="37"/>
      <c r="H228" s="65"/>
    </row>
    <row r="229" ht="25.5" hidden="1" customHeight="1" spans="1:8">
      <c r="A229" s="567" t="s">
        <v>337</v>
      </c>
      <c r="B229" s="111"/>
      <c r="C229" s="111"/>
      <c r="D229" s="111"/>
      <c r="E229" s="111"/>
      <c r="F229" s="111"/>
      <c r="G229" s="111"/>
      <c r="H229" s="65"/>
    </row>
    <row r="230" ht="15.6" hidden="1" customHeight="1" spans="1:8">
      <c r="A230" s="554" t="s">
        <v>293</v>
      </c>
      <c r="B230" s="18" t="s">
        <v>258</v>
      </c>
      <c r="C230" s="18"/>
      <c r="D230" s="18"/>
      <c r="E230" s="555" t="s">
        <v>259</v>
      </c>
      <c r="F230" s="555" t="s">
        <v>260</v>
      </c>
      <c r="G230" s="555" t="s">
        <v>261</v>
      </c>
      <c r="H230" s="65"/>
    </row>
    <row r="231" ht="37.5" hidden="1" customHeight="1" spans="1:8">
      <c r="A231" s="20"/>
      <c r="B231" s="20"/>
      <c r="C231" s="20"/>
      <c r="D231" s="20"/>
      <c r="E231" s="21"/>
      <c r="F231" s="21"/>
      <c r="G231" s="21"/>
      <c r="H231" s="65"/>
    </row>
    <row r="232" ht="15.6" hidden="1" customHeight="1" spans="1:7">
      <c r="A232" s="22">
        <v>922</v>
      </c>
      <c r="B232" s="23" t="s">
        <v>338</v>
      </c>
      <c r="C232" s="23"/>
      <c r="D232" s="23"/>
      <c r="E232" s="24">
        <f>SUM(E233:E233)</f>
        <v>16761388</v>
      </c>
      <c r="F232" s="24">
        <f>SUM(F233:F233)</f>
        <v>10000000</v>
      </c>
      <c r="G232" s="25">
        <f>SUM(G233:G233)</f>
        <v>10000000</v>
      </c>
    </row>
    <row r="233" ht="15.6" hidden="1" customHeight="1" spans="1:7">
      <c r="A233" s="30">
        <v>92221</v>
      </c>
      <c r="B233" s="31" t="s">
        <v>339</v>
      </c>
      <c r="C233" s="31"/>
      <c r="D233" s="31"/>
      <c r="E233" s="47">
        <v>16761388</v>
      </c>
      <c r="F233" s="47">
        <v>10000000</v>
      </c>
      <c r="G233" s="33">
        <v>10000000</v>
      </c>
    </row>
    <row r="234" ht="15.6" hidden="1" customHeight="1" spans="1:7">
      <c r="A234" s="561" t="s">
        <v>297</v>
      </c>
      <c r="B234" s="58"/>
      <c r="C234" s="58"/>
      <c r="D234" s="58"/>
      <c r="E234" s="36">
        <f>SUM(E232)</f>
        <v>16761388</v>
      </c>
      <c r="F234" s="36">
        <f>SUM(F232)</f>
        <v>10000000</v>
      </c>
      <c r="G234" s="36">
        <f>SUM(G232)</f>
        <v>10000000</v>
      </c>
    </row>
    <row r="235" ht="15.6" hidden="1" customHeight="1" spans="1:7">
      <c r="A235" s="37"/>
      <c r="B235" s="37"/>
      <c r="C235" s="37"/>
      <c r="D235" s="37"/>
      <c r="E235" s="38"/>
      <c r="F235" s="38"/>
      <c r="G235" s="38"/>
    </row>
    <row r="236" ht="15.6" hidden="1" customHeight="1" spans="1:7">
      <c r="A236" s="6"/>
      <c r="B236" s="4"/>
      <c r="C236" s="4"/>
      <c r="D236" s="4"/>
      <c r="E236" s="68"/>
      <c r="F236" s="68"/>
      <c r="G236" s="68"/>
    </row>
    <row r="237" ht="15.6" hidden="1" customHeight="1" spans="1:16">
      <c r="A237" s="561" t="s">
        <v>340</v>
      </c>
      <c r="B237" s="58"/>
      <c r="C237" s="58"/>
      <c r="D237" s="58"/>
      <c r="E237" s="112">
        <f>SUM(E70,E84,E103,E114,E183,E196,E205,E215)</f>
        <v>194375362</v>
      </c>
      <c r="F237" s="112">
        <f>SUM(F70,F84,F103,F114,F183,F196,F205,F215)</f>
        <v>151733943</v>
      </c>
      <c r="G237" s="112">
        <f>SUM(G70,G84,G103,G114,G183,G196,G205,G215)</f>
        <v>141036533</v>
      </c>
      <c r="H237" s="4"/>
      <c r="I237" s="4"/>
      <c r="J237" s="4"/>
      <c r="K237" s="4"/>
      <c r="L237" s="4"/>
      <c r="M237" s="4"/>
      <c r="N237" s="4"/>
      <c r="O237" s="166" t="e">
        <f>SUM(#REF!,O119,#REF!,O146,O159,O173,#REF!)</f>
        <v>#REF!</v>
      </c>
      <c r="P237" s="112" t="e">
        <f>SUM(#REF!,P119,#REF!,P146,P159,P173,#REF!)</f>
        <v>#REF!</v>
      </c>
    </row>
    <row r="238" ht="15.6" hidden="1" customHeight="1" spans="1:16">
      <c r="A238" s="561" t="s">
        <v>341</v>
      </c>
      <c r="B238" s="58"/>
      <c r="C238" s="58"/>
      <c r="D238" s="58"/>
      <c r="E238" s="59">
        <f>SUM(E237,E234)</f>
        <v>211136750</v>
      </c>
      <c r="F238" s="59">
        <f>SUM(F237,F234)</f>
        <v>161733943</v>
      </c>
      <c r="G238" s="59">
        <f>SUM(G237,G234)</f>
        <v>151036533</v>
      </c>
      <c r="H238" s="4"/>
      <c r="I238" s="4"/>
      <c r="J238" s="4"/>
      <c r="K238" s="4"/>
      <c r="L238" s="4"/>
      <c r="M238" s="4"/>
      <c r="N238" s="4"/>
      <c r="O238" s="4"/>
      <c r="P238" s="4"/>
    </row>
    <row r="239" ht="15.6" hidden="1" customHeight="1" spans="1:16">
      <c r="A239" s="37"/>
      <c r="B239" s="37"/>
      <c r="C239" s="37"/>
      <c r="D239" s="37"/>
      <c r="E239" s="65"/>
      <c r="F239" s="65"/>
      <c r="G239" s="65"/>
      <c r="H239" s="4"/>
      <c r="I239" s="4"/>
      <c r="J239" s="4"/>
      <c r="K239" s="4"/>
      <c r="L239" s="4"/>
      <c r="M239" s="4"/>
      <c r="N239" s="4"/>
      <c r="O239" s="4"/>
      <c r="P239" s="4"/>
    </row>
    <row r="240" spans="1:16">
      <c r="A240" s="113"/>
      <c r="B240" s="113"/>
      <c r="C240" s="113"/>
      <c r="D240" s="113"/>
      <c r="E240" s="114"/>
      <c r="F240" s="114"/>
      <c r="G240" s="114"/>
      <c r="H240" s="4"/>
      <c r="I240" s="4"/>
      <c r="J240" s="4"/>
      <c r="K240" s="4"/>
      <c r="L240" s="4"/>
      <c r="M240" s="4"/>
      <c r="N240" s="4"/>
      <c r="O240" s="4"/>
      <c r="P240" s="4"/>
    </row>
    <row r="241" ht="18.5" spans="1:8">
      <c r="A241" s="115" t="s">
        <v>342</v>
      </c>
      <c r="B241" s="115"/>
      <c r="C241" s="115"/>
      <c r="D241" s="115"/>
      <c r="E241" s="115"/>
      <c r="F241" s="115"/>
      <c r="G241" s="115"/>
      <c r="H241" s="116"/>
    </row>
    <row r="242" spans="1:8">
      <c r="A242" s="116"/>
      <c r="B242" s="116"/>
      <c r="C242" s="116"/>
      <c r="D242" s="116"/>
      <c r="E242" s="117"/>
      <c r="F242" s="116"/>
      <c r="G242" s="116"/>
      <c r="H242" s="116"/>
    </row>
    <row r="243" ht="34.5" customHeight="1" spans="1:7">
      <c r="A243" s="118" t="s">
        <v>343</v>
      </c>
      <c r="B243" s="119" t="s">
        <v>344</v>
      </c>
      <c r="C243" s="120" t="s">
        <v>345</v>
      </c>
      <c r="D243" s="120" t="s">
        <v>346</v>
      </c>
      <c r="E243" s="121" t="s">
        <v>347</v>
      </c>
      <c r="F243" s="121" t="s">
        <v>348</v>
      </c>
      <c r="G243" s="121" t="s">
        <v>349</v>
      </c>
    </row>
    <row r="244" s="6" customFormat="1" spans="1:7">
      <c r="A244" s="122">
        <v>1</v>
      </c>
      <c r="B244" s="123" t="s">
        <v>350</v>
      </c>
      <c r="C244" s="124"/>
      <c r="D244" s="125"/>
      <c r="E244" s="126"/>
      <c r="F244" s="127"/>
      <c r="G244" s="128"/>
    </row>
    <row r="245" spans="1:7">
      <c r="A245" s="129"/>
      <c r="B245" s="130" t="s">
        <v>351</v>
      </c>
      <c r="C245" s="131" t="e">
        <f>SUM('RAČUN PRIHODA I RASHODA'!#REF!)</f>
        <v>#REF!</v>
      </c>
      <c r="D245" s="132" t="e">
        <f>SUM('RAČUN PRIHODA I RASHODA'!#REF!)</f>
        <v>#REF!</v>
      </c>
      <c r="E245" s="133">
        <v>148015.36</v>
      </c>
      <c r="F245" s="133" t="s">
        <v>133</v>
      </c>
      <c r="G245" s="134" t="s">
        <v>133</v>
      </c>
    </row>
    <row r="246" spans="1:7">
      <c r="A246" s="135"/>
      <c r="B246" s="136" t="s">
        <v>352</v>
      </c>
      <c r="C246" s="137" t="e">
        <f>SUM('RAČUN PRIHODA I RASHODA'!#REF!,'RAČUN PRIHODA I RASHODA'!#REF!,'RAČUN PRIHODA I RASHODA'!#REF!)</f>
        <v>#REF!</v>
      </c>
      <c r="D246" s="138" t="e">
        <f>SUM('RAČUN PRIHODA I RASHODA'!#REF!,'RAČUN PRIHODA I RASHODA'!#REF!,'RAČUN PRIHODA I RASHODA'!#REF!)</f>
        <v>#REF!</v>
      </c>
      <c r="E246" s="139">
        <v>131069.02</v>
      </c>
      <c r="F246" s="139"/>
      <c r="G246" s="140" t="s">
        <v>133</v>
      </c>
    </row>
    <row r="247" s="4" customFormat="1" spans="1:7">
      <c r="A247" s="141" t="s">
        <v>353</v>
      </c>
      <c r="B247" s="142"/>
      <c r="C247" s="143" t="e">
        <f>SUM(C245-C246-#REF!)</f>
        <v>#REF!</v>
      </c>
      <c r="D247" s="143" t="e">
        <f>SUM(D245-D246-#REF!)</f>
        <v>#REF!</v>
      </c>
      <c r="E247" s="144">
        <f>E245-E246</f>
        <v>16946.34</v>
      </c>
      <c r="F247" s="144">
        <v>0</v>
      </c>
      <c r="G247" s="144">
        <v>0</v>
      </c>
    </row>
    <row r="248" s="6" customFormat="1" spans="1:7">
      <c r="A248" s="122" t="s">
        <v>354</v>
      </c>
      <c r="B248" s="145" t="s">
        <v>333</v>
      </c>
      <c r="C248" s="146"/>
      <c r="D248" s="147"/>
      <c r="E248" s="148"/>
      <c r="F248" s="148"/>
      <c r="G248" s="149"/>
    </row>
    <row r="249" spans="1:7">
      <c r="A249" s="129"/>
      <c r="B249" s="150" t="s">
        <v>351</v>
      </c>
      <c r="C249" s="151" t="e">
        <f>SUM('RAČUN PRIHODA I RASHODA'!#REF!)</f>
        <v>#REF!</v>
      </c>
      <c r="D249" s="152" t="e">
        <f>SUM('RAČUN PRIHODA I RASHODA'!#REF!)</f>
        <v>#REF!</v>
      </c>
      <c r="E249" s="153">
        <v>7804.13</v>
      </c>
      <c r="F249" s="153" t="s">
        <v>133</v>
      </c>
      <c r="G249" s="154" t="s">
        <v>133</v>
      </c>
    </row>
    <row r="250" spans="1:7">
      <c r="A250" s="135"/>
      <c r="B250" s="155" t="s">
        <v>352</v>
      </c>
      <c r="C250" s="156" t="e">
        <f>SUM('RAČUN PRIHODA I RASHODA'!#REF!,'RAČUN PRIHODA I RASHODA'!#REF!,'RAČUN PRIHODA I RASHODA'!#REF!,'RAČUN PRIHODA I RASHODA'!#REF!,'RAČUN PRIHODA I RASHODA'!#REF!)</f>
        <v>#REF!</v>
      </c>
      <c r="D250" s="157" t="e">
        <f>SUM('RAČUN PRIHODA I RASHODA'!#REF!,'RAČUN PRIHODA I RASHODA'!#REF!,'RAČUN PRIHODA I RASHODA'!#REF!,'RAČUN PRIHODA I RASHODA'!#REF!,'RAČUN PRIHODA I RASHODA'!#REF!)</f>
        <v>#REF!</v>
      </c>
      <c r="E250" s="158">
        <v>8525.65</v>
      </c>
      <c r="F250" s="158" t="e">
        <f>SUM('RAČUN PRIHODA I RASHODA'!#REF!,'RAČUN PRIHODA I RASHODA'!#REF!,'RAČUN PRIHODA I RASHODA'!#REF!,'RAČUN PRIHODA I RASHODA'!#REF!,'RAČUN PRIHODA I RASHODA'!#REF!)</f>
        <v>#REF!</v>
      </c>
      <c r="G250" s="159" t="e">
        <f>SUM('RAČUN PRIHODA I RASHODA'!#REF!,'RAČUN PRIHODA I RASHODA'!#REF!,'RAČUN PRIHODA I RASHODA'!#REF!,'RAČUN PRIHODA I RASHODA'!#REF!,'RAČUN PRIHODA I RASHODA'!#REF!)</f>
        <v>#REF!</v>
      </c>
    </row>
    <row r="251" spans="1:7">
      <c r="A251" s="141" t="s">
        <v>353</v>
      </c>
      <c r="B251" s="142"/>
      <c r="C251" s="160" t="e">
        <f>SUM(C249-C250)</f>
        <v>#REF!</v>
      </c>
      <c r="D251" s="143" t="e">
        <f>SUM(D249-D250)</f>
        <v>#REF!</v>
      </c>
      <c r="E251" s="144">
        <f>SUM(E249-E250)</f>
        <v>-721.52</v>
      </c>
      <c r="F251" s="144">
        <v>0</v>
      </c>
      <c r="G251" s="161">
        <v>0</v>
      </c>
    </row>
    <row r="252" s="6" customFormat="1" spans="1:7">
      <c r="A252" s="122" t="s">
        <v>355</v>
      </c>
      <c r="B252" s="145" t="s">
        <v>356</v>
      </c>
      <c r="C252" s="162"/>
      <c r="D252" s="163"/>
      <c r="E252" s="164"/>
      <c r="F252" s="164"/>
      <c r="G252" s="165"/>
    </row>
    <row r="253" spans="1:7">
      <c r="A253" s="129"/>
      <c r="B253" s="150" t="s">
        <v>351</v>
      </c>
      <c r="C253" s="151" t="e">
        <f>SUM('RAČUN PRIHODA I RASHODA'!#REF!)</f>
        <v>#REF!</v>
      </c>
      <c r="D253" s="152" t="e">
        <f>SUM('RAČUN PRIHODA I RASHODA'!#REF!)</f>
        <v>#REF!</v>
      </c>
      <c r="E253" s="153">
        <v>32371.09</v>
      </c>
      <c r="F253" s="153" t="s">
        <v>133</v>
      </c>
      <c r="G253" s="154">
        <f>SUM('RAČUN PRIHODA I RASHODA'!H11)</f>
        <v>32789.17</v>
      </c>
    </row>
    <row r="254" spans="1:7">
      <c r="A254" s="135"/>
      <c r="B254" s="155" t="s">
        <v>352</v>
      </c>
      <c r="C254" s="156" t="e">
        <f>SUM('RAČUN PRIHODA I RASHODA'!#REF!,'RAČUN PRIHODA I RASHODA'!#REF!,'RAČUN PRIHODA I RASHODA'!#REF!,'RAČUN PRIHODA I RASHODA'!#REF!)</f>
        <v>#REF!</v>
      </c>
      <c r="D254" s="157" t="e">
        <f>SUM('RAČUN PRIHODA I RASHODA'!#REF!,'RAČUN PRIHODA I RASHODA'!#REF!,'RAČUN PRIHODA I RASHODA'!#REF!,'RAČUN PRIHODA I RASHODA'!#REF!)</f>
        <v>#REF!</v>
      </c>
      <c r="E254" s="158">
        <v>28168.33</v>
      </c>
      <c r="F254" s="158"/>
      <c r="G254" s="159" t="e">
        <f>SUM('RAČUN PRIHODA I RASHODA'!#REF!,'RAČUN PRIHODA I RASHODA'!#REF!,'RAČUN PRIHODA I RASHODA'!#REF!,'RAČUN PRIHODA I RASHODA'!#REF!)</f>
        <v>#REF!</v>
      </c>
    </row>
    <row r="255" spans="1:7">
      <c r="A255" s="141" t="s">
        <v>353</v>
      </c>
      <c r="B255" s="142"/>
      <c r="C255" s="160" t="e">
        <f>SUM(C253-C254)</f>
        <v>#REF!</v>
      </c>
      <c r="D255" s="143" t="e">
        <f>SUM(D253-D254)</f>
        <v>#REF!</v>
      </c>
      <c r="E255" s="144">
        <f>SUM(E253-E254)</f>
        <v>4202.76</v>
      </c>
      <c r="F255" s="144">
        <v>0</v>
      </c>
      <c r="G255" s="161">
        <v>0</v>
      </c>
    </row>
    <row r="256" s="6" customFormat="1" spans="1:7">
      <c r="A256" s="122" t="s">
        <v>357</v>
      </c>
      <c r="B256" s="145" t="s">
        <v>228</v>
      </c>
      <c r="C256" s="162"/>
      <c r="D256" s="163"/>
      <c r="E256" s="164"/>
      <c r="F256" s="164"/>
      <c r="G256" s="165"/>
    </row>
    <row r="257" spans="1:7">
      <c r="A257" s="129"/>
      <c r="B257" s="150" t="s">
        <v>351</v>
      </c>
      <c r="C257" s="151" t="e">
        <f>SUM('RAČUN PRIHODA I RASHODA'!#REF!)</f>
        <v>#REF!</v>
      </c>
      <c r="D257" s="152" t="e">
        <f>SUM('RAČUN PRIHODA I RASHODA'!#REF!)</f>
        <v>#REF!</v>
      </c>
      <c r="E257" s="153">
        <v>709974.29</v>
      </c>
      <c r="F257" s="153" t="s">
        <v>133</v>
      </c>
      <c r="G257" s="154" t="s">
        <v>133</v>
      </c>
    </row>
    <row r="258" spans="1:7">
      <c r="A258" s="135"/>
      <c r="B258" s="155" t="s">
        <v>352</v>
      </c>
      <c r="C258" s="156" t="e">
        <f>SUM('RAČUN PRIHODA I RASHODA'!#REF!,'RAČUN PRIHODA I RASHODA'!#REF!,'RAČUN PRIHODA I RASHODA'!#REF!,'RAČUN PRIHODA I RASHODA'!#REF!)</f>
        <v>#REF!</v>
      </c>
      <c r="D258" s="157" t="e">
        <f>SUM('RAČUN PRIHODA I RASHODA'!#REF!,'RAČUN PRIHODA I RASHODA'!#REF!,'RAČUN PRIHODA I RASHODA'!#REF!,'RAČUN PRIHODA I RASHODA'!#REF!)</f>
        <v>#REF!</v>
      </c>
      <c r="E258" s="158">
        <v>707843.25</v>
      </c>
      <c r="F258" s="158"/>
      <c r="G258" s="159" t="e">
        <f>SUM('RAČUN PRIHODA I RASHODA'!#REF!,'RAČUN PRIHODA I RASHODA'!H168,'RAČUN PRIHODA I RASHODA'!#REF!,'RAČUN PRIHODA I RASHODA'!#REF!)</f>
        <v>#REF!</v>
      </c>
    </row>
    <row r="259" spans="1:7">
      <c r="A259" s="141" t="s">
        <v>353</v>
      </c>
      <c r="B259" s="142"/>
      <c r="C259" s="167" t="e">
        <f>SUM(C257-C258)</f>
        <v>#REF!</v>
      </c>
      <c r="D259" s="168" t="e">
        <f>SUM(D257-D258)</f>
        <v>#REF!</v>
      </c>
      <c r="E259" s="169">
        <f>SUM(E257-E258)</f>
        <v>2131.04000000004</v>
      </c>
      <c r="F259" s="169">
        <v>0</v>
      </c>
      <c r="G259" s="170">
        <v>0</v>
      </c>
    </row>
    <row r="260" spans="1:7">
      <c r="A260" s="171"/>
      <c r="B260" s="172"/>
      <c r="C260" s="173"/>
      <c r="D260" s="174"/>
      <c r="E260" s="175"/>
      <c r="F260" s="175"/>
      <c r="G260" s="176"/>
    </row>
    <row r="261" spans="1:7">
      <c r="A261" s="177" t="s">
        <v>358</v>
      </c>
      <c r="B261" s="178"/>
      <c r="C261" s="179" t="e">
        <f>SUM(C245,C249,C253,C257,#REF!,#REF!,#REF!)</f>
        <v>#REF!</v>
      </c>
      <c r="D261" s="180" t="e">
        <f>SUM(D245,D249,D253,D257,#REF!,#REF!,#REF!)</f>
        <v>#REF!</v>
      </c>
      <c r="E261" s="181">
        <v>896856.72</v>
      </c>
      <c r="F261" s="181">
        <v>0</v>
      </c>
      <c r="G261" s="182">
        <v>0</v>
      </c>
    </row>
    <row r="262" spans="1:7">
      <c r="A262" s="177" t="s">
        <v>173</v>
      </c>
      <c r="B262" s="178"/>
      <c r="C262" s="179" t="e">
        <f>SUM(C246,C250,C254,C258,#REF!,#REF!,#REF!)</f>
        <v>#REF!</v>
      </c>
      <c r="D262" s="180" t="e">
        <f>SUM(D246,D250,D254,D258,#REF!,#REF!,#REF!)</f>
        <v>#REF!</v>
      </c>
      <c r="E262" s="181">
        <v>877737.29</v>
      </c>
      <c r="F262" s="181">
        <v>0</v>
      </c>
      <c r="G262" s="182">
        <v>0</v>
      </c>
    </row>
    <row r="263" spans="1:7">
      <c r="A263" s="183"/>
      <c r="B263" s="184"/>
      <c r="C263" s="185"/>
      <c r="D263" s="186"/>
      <c r="E263" s="187"/>
      <c r="F263" s="187"/>
      <c r="G263" s="188"/>
    </row>
    <row r="264" spans="5:5">
      <c r="E264" s="108"/>
    </row>
  </sheetData>
  <mergeCells count="234">
    <mergeCell ref="A1:G1"/>
    <mergeCell ref="A3:G3"/>
    <mergeCell ref="A10:B10"/>
    <mergeCell ref="A19:B19"/>
    <mergeCell ref="A28:B28"/>
    <mergeCell ref="A37:B37"/>
    <mergeCell ref="A44:B44"/>
    <mergeCell ref="A52:B52"/>
    <mergeCell ref="A54:B54"/>
    <mergeCell ref="A56:G56"/>
    <mergeCell ref="A58:E58"/>
    <mergeCell ref="A59:B59"/>
    <mergeCell ref="A70:B70"/>
    <mergeCell ref="A84:B84"/>
    <mergeCell ref="A103:B103"/>
    <mergeCell ref="A114:B114"/>
    <mergeCell ref="A119:B119"/>
    <mergeCell ref="A121:E121"/>
    <mergeCell ref="A130:B130"/>
    <mergeCell ref="A132:E132"/>
    <mergeCell ref="A146:B146"/>
    <mergeCell ref="A148:E148"/>
    <mergeCell ref="A159:B159"/>
    <mergeCell ref="A161:E161"/>
    <mergeCell ref="A173:B173"/>
    <mergeCell ref="A183:B183"/>
    <mergeCell ref="A185:G185"/>
    <mergeCell ref="A196:B196"/>
    <mergeCell ref="A198:G198"/>
    <mergeCell ref="A205:B205"/>
    <mergeCell ref="A207:G207"/>
    <mergeCell ref="A215:B215"/>
    <mergeCell ref="A216:G216"/>
    <mergeCell ref="A227:G227"/>
    <mergeCell ref="A228:E228"/>
    <mergeCell ref="A229:G229"/>
    <mergeCell ref="A234:B234"/>
    <mergeCell ref="A237:B237"/>
    <mergeCell ref="A238:B238"/>
    <mergeCell ref="A241:G241"/>
    <mergeCell ref="A247:B247"/>
    <mergeCell ref="A251:B251"/>
    <mergeCell ref="A255:B255"/>
    <mergeCell ref="A259:B259"/>
    <mergeCell ref="A260:B260"/>
    <mergeCell ref="A261:B261"/>
    <mergeCell ref="A262:B262"/>
    <mergeCell ref="A263:B263"/>
    <mergeCell ref="A5:A6"/>
    <mergeCell ref="A13:A14"/>
    <mergeCell ref="A22:A23"/>
    <mergeCell ref="A31:A32"/>
    <mergeCell ref="A40:A41"/>
    <mergeCell ref="A47:A48"/>
    <mergeCell ref="A61:A62"/>
    <mergeCell ref="A73:A74"/>
    <mergeCell ref="A87:A88"/>
    <mergeCell ref="A106:A107"/>
    <mergeCell ref="A122:A123"/>
    <mergeCell ref="A133:A134"/>
    <mergeCell ref="A149:A150"/>
    <mergeCell ref="A162:A163"/>
    <mergeCell ref="A177:A178"/>
    <mergeCell ref="A187:A188"/>
    <mergeCell ref="A201:A202"/>
    <mergeCell ref="A209:A210"/>
    <mergeCell ref="A230:A231"/>
    <mergeCell ref="B5:B6"/>
    <mergeCell ref="B13:B14"/>
    <mergeCell ref="B22:B23"/>
    <mergeCell ref="B31:B32"/>
    <mergeCell ref="B40:B41"/>
    <mergeCell ref="B47:B48"/>
    <mergeCell ref="B61:B62"/>
    <mergeCell ref="B73:B74"/>
    <mergeCell ref="B87:B88"/>
    <mergeCell ref="B106:B107"/>
    <mergeCell ref="B122:B123"/>
    <mergeCell ref="B133:B134"/>
    <mergeCell ref="B149:B150"/>
    <mergeCell ref="B162:B163"/>
    <mergeCell ref="B177:B178"/>
    <mergeCell ref="B187:B188"/>
    <mergeCell ref="B201:B202"/>
    <mergeCell ref="B209:B210"/>
    <mergeCell ref="B230:B231"/>
    <mergeCell ref="E5:E6"/>
    <mergeCell ref="E13:E14"/>
    <mergeCell ref="E22:E23"/>
    <mergeCell ref="E31:E32"/>
    <mergeCell ref="E40:E41"/>
    <mergeCell ref="E47:E48"/>
    <mergeCell ref="E61:E62"/>
    <mergeCell ref="E73:E74"/>
    <mergeCell ref="E87:E88"/>
    <mergeCell ref="E106:E107"/>
    <mergeCell ref="E122:E123"/>
    <mergeCell ref="E133:E134"/>
    <mergeCell ref="E149:E150"/>
    <mergeCell ref="E162:E163"/>
    <mergeCell ref="E177:E178"/>
    <mergeCell ref="E187:E188"/>
    <mergeCell ref="E201:E202"/>
    <mergeCell ref="E209:E210"/>
    <mergeCell ref="E230:E231"/>
    <mergeCell ref="F5:F6"/>
    <mergeCell ref="F13:F14"/>
    <mergeCell ref="F22:F23"/>
    <mergeCell ref="F31:F32"/>
    <mergeCell ref="F40:F41"/>
    <mergeCell ref="F47:F48"/>
    <mergeCell ref="F61:F62"/>
    <mergeCell ref="F73:F74"/>
    <mergeCell ref="F87:F88"/>
    <mergeCell ref="F106:F107"/>
    <mergeCell ref="F122:F123"/>
    <mergeCell ref="F133:F134"/>
    <mergeCell ref="F149:F150"/>
    <mergeCell ref="F162:F163"/>
    <mergeCell ref="F177:F178"/>
    <mergeCell ref="F187:F188"/>
    <mergeCell ref="F201:F202"/>
    <mergeCell ref="F209:F210"/>
    <mergeCell ref="F230:F231"/>
    <mergeCell ref="G5:G6"/>
    <mergeCell ref="G13:G14"/>
    <mergeCell ref="G22:G23"/>
    <mergeCell ref="G31:G32"/>
    <mergeCell ref="G40:G41"/>
    <mergeCell ref="G47:G48"/>
    <mergeCell ref="G61:G62"/>
    <mergeCell ref="G73:G74"/>
    <mergeCell ref="G87:G88"/>
    <mergeCell ref="G106:G107"/>
    <mergeCell ref="G122:G123"/>
    <mergeCell ref="G133:G134"/>
    <mergeCell ref="G149:G150"/>
    <mergeCell ref="G162:G163"/>
    <mergeCell ref="G177:G178"/>
    <mergeCell ref="G187:G188"/>
    <mergeCell ref="G201:G202"/>
    <mergeCell ref="G209:G210"/>
    <mergeCell ref="G230:G231"/>
    <mergeCell ref="H31:H32"/>
    <mergeCell ref="H61:H62"/>
    <mergeCell ref="H73:H74"/>
    <mergeCell ref="H87:H88"/>
    <mergeCell ref="H106:H107"/>
    <mergeCell ref="H122:H123"/>
    <mergeCell ref="H133:H134"/>
    <mergeCell ref="H149:H150"/>
    <mergeCell ref="H162:H163"/>
    <mergeCell ref="H177:H178"/>
    <mergeCell ref="H187:H188"/>
    <mergeCell ref="H201:H202"/>
    <mergeCell ref="H209:H210"/>
    <mergeCell ref="I31:I32"/>
    <mergeCell ref="I61:I62"/>
    <mergeCell ref="I73:I74"/>
    <mergeCell ref="I87:I88"/>
    <mergeCell ref="I106:I107"/>
    <mergeCell ref="I122:I123"/>
    <mergeCell ref="I133:I134"/>
    <mergeCell ref="I149:I150"/>
    <mergeCell ref="I162:I163"/>
    <mergeCell ref="I177:I178"/>
    <mergeCell ref="I187:I188"/>
    <mergeCell ref="I201:I202"/>
    <mergeCell ref="I209:I210"/>
    <mergeCell ref="J31:J32"/>
    <mergeCell ref="J61:J62"/>
    <mergeCell ref="J73:J74"/>
    <mergeCell ref="J87:J88"/>
    <mergeCell ref="J106:J107"/>
    <mergeCell ref="J122:J123"/>
    <mergeCell ref="J133:J134"/>
    <mergeCell ref="J149:J150"/>
    <mergeCell ref="J162:J163"/>
    <mergeCell ref="J177:J178"/>
    <mergeCell ref="J187:J188"/>
    <mergeCell ref="J201:J202"/>
    <mergeCell ref="J209:J210"/>
    <mergeCell ref="K31:K32"/>
    <mergeCell ref="K61:K62"/>
    <mergeCell ref="K73:K74"/>
    <mergeCell ref="K87:K88"/>
    <mergeCell ref="K106:K107"/>
    <mergeCell ref="K122:K123"/>
    <mergeCell ref="K133:K134"/>
    <mergeCell ref="K149:K150"/>
    <mergeCell ref="K162:K163"/>
    <mergeCell ref="K177:K178"/>
    <mergeCell ref="K187:K188"/>
    <mergeCell ref="K201:K202"/>
    <mergeCell ref="K209:K210"/>
    <mergeCell ref="L31:L32"/>
    <mergeCell ref="L61:L62"/>
    <mergeCell ref="L73:L74"/>
    <mergeCell ref="L87:L88"/>
    <mergeCell ref="L106:L107"/>
    <mergeCell ref="L122:L123"/>
    <mergeCell ref="L133:L134"/>
    <mergeCell ref="L149:L150"/>
    <mergeCell ref="L162:L163"/>
    <mergeCell ref="L177:L178"/>
    <mergeCell ref="L187:L188"/>
    <mergeCell ref="L201:L202"/>
    <mergeCell ref="L209:L210"/>
    <mergeCell ref="M31:M32"/>
    <mergeCell ref="M61:M62"/>
    <mergeCell ref="M73:M74"/>
    <mergeCell ref="M87:M88"/>
    <mergeCell ref="M106:M107"/>
    <mergeCell ref="M122:M123"/>
    <mergeCell ref="M133:M134"/>
    <mergeCell ref="M149:M150"/>
    <mergeCell ref="M162:M163"/>
    <mergeCell ref="M177:M178"/>
    <mergeCell ref="M187:M188"/>
    <mergeCell ref="M201:M202"/>
    <mergeCell ref="M209:M210"/>
    <mergeCell ref="N31:N32"/>
    <mergeCell ref="N61:N62"/>
    <mergeCell ref="N73:N74"/>
    <mergeCell ref="N87:N88"/>
    <mergeCell ref="N106:N107"/>
    <mergeCell ref="N122:N123"/>
    <mergeCell ref="N133:N134"/>
    <mergeCell ref="N149:N150"/>
    <mergeCell ref="N162:N163"/>
    <mergeCell ref="N177:N178"/>
    <mergeCell ref="N187:N188"/>
    <mergeCell ref="N201:N202"/>
    <mergeCell ref="N209:N210"/>
  </mergeCells>
  <pageMargins left="0.708661417322835" right="0.708661417322835" top="0.748031496062992" bottom="0.748031496062992" header="0.31496062992126" footer="0.31496062992126"/>
  <pageSetup paperSize="9" scale="61" orientation="portrait"/>
  <headerFooter alignWithMargins="0"/>
  <rowBreaks count="1" manualBreakCount="1">
    <brk id="13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SAŽETAK </vt:lpstr>
      <vt:lpstr>RAČUN PRIHODA I RASHODA</vt:lpstr>
      <vt:lpstr>Rashodi -funkcijska</vt:lpstr>
      <vt:lpstr>POSEBNI_DIO_</vt:lpstr>
      <vt:lpstr>KONTROLNA TABLICA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AMilic</dc:creator>
  <cp:lastModifiedBy>Anđelka</cp:lastModifiedBy>
  <dcterms:created xsi:type="dcterms:W3CDTF">2022-08-26T07:26:00Z</dcterms:created>
  <cp:lastPrinted>2023-06-21T08:44:00Z</cp:lastPrinted>
  <dcterms:modified xsi:type="dcterms:W3CDTF">2023-07-23T16:10:52Z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3638458236D24F5E8872B857C8B454AB</vt:lpwstr>
  </property>
  <property fmtid="{D5CDD505-2E9C-101B-9397-08002B2CF9AE}" pid="3" name="KSOProductBuildVer">
    <vt:lpwstr>1033-11.2.0.11537</vt:lpwstr>
  </property>
</Properties>
</file>